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480" windowHeight="10305" tabRatio="646" activeTab="13"/>
  </bookViews>
  <sheets>
    <sheet name="Заглавна" sheetId="1" r:id="rId1"/>
    <sheet name="1сем" sheetId="2" r:id="rId2"/>
    <sheet name="2сем" sheetId="3" r:id="rId3"/>
    <sheet name="3сем" sheetId="4" r:id="rId4"/>
    <sheet name="4сем" sheetId="5" r:id="rId5"/>
    <sheet name="5сем" sheetId="6" r:id="rId6"/>
    <sheet name="6сем" sheetId="7" r:id="rId7"/>
    <sheet name="7сем" sheetId="8" r:id="rId8"/>
    <sheet name="8сем" sheetId="9" r:id="rId9"/>
    <sheet name="ФакДисц" sheetId="10" r:id="rId10"/>
    <sheet name="Обобщение" sheetId="11" r:id="rId11"/>
    <sheet name="Справка1" sheetId="12" r:id="rId12"/>
    <sheet name="Справка2" sheetId="13" r:id="rId13"/>
    <sheet name="330" sheetId="14" r:id="rId14"/>
    <sheet name="задочно" sheetId="15" r:id="rId15"/>
  </sheets>
  <definedNames/>
  <calcPr fullCalcOnLoad="1"/>
</workbook>
</file>

<file path=xl/sharedStrings.xml><?xml version="1.0" encoding="utf-8"?>
<sst xmlns="http://schemas.openxmlformats.org/spreadsheetml/2006/main" count="1597" uniqueCount="350">
  <si>
    <t>№  по ред</t>
  </si>
  <si>
    <t>Шифър на катедрата</t>
  </si>
  <si>
    <t>УЧЕБНА   ДИСЦИПЛИНА</t>
  </si>
  <si>
    <t>Общо в семестъра</t>
  </si>
  <si>
    <t>Лекции</t>
  </si>
  <si>
    <t>Семинарни упр.</t>
  </si>
  <si>
    <t>РУСЕНСКИ УНИВЕРСИТЕТ "АНГЕЛ КЪНЧЕВ"</t>
  </si>
  <si>
    <t>Утвърдил</t>
  </si>
  <si>
    <t>Ректор:</t>
  </si>
  <si>
    <t>ЗА</t>
  </si>
  <si>
    <t>УЧЕБЕН ПЛАН</t>
  </si>
  <si>
    <t>СПЕЦИАЛНОСТ:</t>
  </si>
  <si>
    <t>ОБРАЗОВАТЕЛНО-КВАЛИФИКАЦИОННА СТЕПЕН:</t>
  </si>
  <si>
    <t>ПРОФЕСИОНАЛНА КВАЛИФИКАЦИЯ:</t>
  </si>
  <si>
    <t>Форма на обучение:</t>
  </si>
  <si>
    <t xml:space="preserve">РУСЕ, </t>
  </si>
  <si>
    <t>Срок на обучение</t>
  </si>
  <si>
    <t>редовно</t>
  </si>
  <si>
    <t>бакалавър</t>
  </si>
  <si>
    <t>Лаборат. упр.</t>
  </si>
  <si>
    <t>Практ. упр.</t>
  </si>
  <si>
    <t>19</t>
  </si>
  <si>
    <t>25</t>
  </si>
  <si>
    <t>28</t>
  </si>
  <si>
    <t>20</t>
  </si>
  <si>
    <t>29</t>
  </si>
  <si>
    <t>години</t>
  </si>
  <si>
    <t xml:space="preserve">ПРОФЕСИОНАЛНО НАПРАВЛЕНИЕ: </t>
  </si>
  <si>
    <t>ОБЛАСТ НА ВО:</t>
  </si>
  <si>
    <t>5. ТЕХНИЧЕСКИ НАУКИ</t>
  </si>
  <si>
    <t xml:space="preserve"> </t>
  </si>
  <si>
    <t>Шифър на дисциплината</t>
  </si>
  <si>
    <t>ЕCTS кредити</t>
  </si>
  <si>
    <t>Окончат. контрол</t>
  </si>
  <si>
    <t>Активни форми на обучение</t>
  </si>
  <si>
    <t>Самостоятелна работа, ч.</t>
  </si>
  <si>
    <t>Общо седмично АН</t>
  </si>
  <si>
    <t>Коефициент на ИП</t>
  </si>
  <si>
    <t>Приведен коефициент</t>
  </si>
  <si>
    <t>Общо време</t>
  </si>
  <si>
    <t>Кредити</t>
  </si>
  <si>
    <t>Закръглени Кредити</t>
  </si>
  <si>
    <t>Самоподготовка в семестъра</t>
  </si>
  <si>
    <t>Работа по индивидуално задание</t>
  </si>
  <si>
    <t>Самоподготовка за изпитите</t>
  </si>
  <si>
    <t>вид</t>
  </si>
  <si>
    <t>час/студ.</t>
  </si>
  <si>
    <t>ОБЩО ЗА УЧЕБНИЯ ПЛАН:</t>
  </si>
  <si>
    <t>Семестър 1,15 седмици</t>
  </si>
  <si>
    <t>Задължителни дисциплини</t>
  </si>
  <si>
    <t>к</t>
  </si>
  <si>
    <t>и</t>
  </si>
  <si>
    <t>кз</t>
  </si>
  <si>
    <t>то</t>
  </si>
  <si>
    <t>кр</t>
  </si>
  <si>
    <t>Избираеми дисциплини (избира се една дисциплина)</t>
  </si>
  <si>
    <t>1.1</t>
  </si>
  <si>
    <t>1.2</t>
  </si>
  <si>
    <t>1.3</t>
  </si>
  <si>
    <t>1.4</t>
  </si>
  <si>
    <t>Общо задължителни ангажименти за 1. семестър</t>
  </si>
  <si>
    <t>31</t>
  </si>
  <si>
    <t xml:space="preserve">Физическо възпитание и спорт                                                                        </t>
  </si>
  <si>
    <t>Семестър 2,15 седмици</t>
  </si>
  <si>
    <t>Общо задължителни ангажименти за 2. семестър</t>
  </si>
  <si>
    <t>Семестър 3,15 седмици</t>
  </si>
  <si>
    <t>Общо задължителни ангажименти за 3. семестър</t>
  </si>
  <si>
    <t>Семестър 4,15 седмици</t>
  </si>
  <si>
    <t>Общо задължителни ангажименти за 4. семестър</t>
  </si>
  <si>
    <t>Семестър 5,15 седмици</t>
  </si>
  <si>
    <t>Общо задължителни ангажименти за 5. семестър</t>
  </si>
  <si>
    <t>Семестър 6,15 седмици</t>
  </si>
  <si>
    <t>Общо задължителни ангажименти за 6. семестър</t>
  </si>
  <si>
    <t>Семестър 7,15 седмици</t>
  </si>
  <si>
    <t>Общо задължителни ангажименти за 7. семестър</t>
  </si>
  <si>
    <t>Семестър 8,10 седмици</t>
  </si>
  <si>
    <t>Общо задължителни ангажименти за 8. семестър</t>
  </si>
  <si>
    <t>Дипломиране</t>
  </si>
  <si>
    <t>ДЗ</t>
  </si>
  <si>
    <t xml:space="preserve">Забележки: </t>
  </si>
  <si>
    <t>Те се пренасят в колона "E" директно, ако са 30.</t>
  </si>
  <si>
    <t>Седмичен хорариум, ч.</t>
  </si>
  <si>
    <t>Закръглени Часове за Самоподготовка за изпитите</t>
  </si>
  <si>
    <t>Разпределение на Самоподготовката за изпитите</t>
  </si>
  <si>
    <t>Закръглени Часове за Самоподготовка в семестъра</t>
  </si>
  <si>
    <t xml:space="preserve">Закръглените до цяло число кредити се получават в колона "AB". </t>
  </si>
  <si>
    <t>3. Кредитите се получават по формули при запълване на дисциплините.</t>
  </si>
  <si>
    <t>Семестър 3</t>
  </si>
  <si>
    <t>Семестър 4</t>
  </si>
  <si>
    <t>Декан:</t>
  </si>
  <si>
    <t>ОБОБЩЕНИЕ:</t>
  </si>
  <si>
    <t>Общо задължително обучение, часа:</t>
  </si>
  <si>
    <t>Задължителни дисциплини, часа</t>
  </si>
  <si>
    <t>Избираеми дисциплини, часа</t>
  </si>
  <si>
    <t>Изпити, брой</t>
  </si>
  <si>
    <t>Текущи оценки, брой</t>
  </si>
  <si>
    <t>Колоквиуми, брой</t>
  </si>
  <si>
    <t>Курсови проекти, брой</t>
  </si>
  <si>
    <t>Курсови работи, брой</t>
  </si>
  <si>
    <t>Курсови задачи, брой</t>
  </si>
  <si>
    <t>Реферати, брой</t>
  </si>
  <si>
    <t>СПРАВКА 1</t>
  </si>
  <si>
    <t xml:space="preserve"> за съответствието между дисциплините и обучаващите катедри от сега действащия учебен план и предлагания нов учебен план</t>
  </si>
  <si>
    <t>СЕГА ДЕЙСТВАЩ УЧЕБЕН ПЛАН</t>
  </si>
  <si>
    <t>НОВ УЧЕБЕН ПЛАН</t>
  </si>
  <si>
    <t>Седмичен хорариум</t>
  </si>
  <si>
    <t>АФО-часа/студент</t>
  </si>
  <si>
    <t>СПРАВКА 2</t>
  </si>
  <si>
    <t xml:space="preserve"> за съответствието между общите дисциплини и обучаващите катедри от сега действащите учебни планове и предлаганите общи дисциплини в новите учебни планове</t>
  </si>
  <si>
    <t>СЕГА ДЕЙСТВАЩИ УЧЕБНИ ПЛАНОВЕ</t>
  </si>
  <si>
    <t>НОВИ УЧЕБНИ ПЛАНОВЕ</t>
  </si>
  <si>
    <t>2.1</t>
  </si>
  <si>
    <t>2.2</t>
  </si>
  <si>
    <t>2.3</t>
  </si>
  <si>
    <t>2.4</t>
  </si>
  <si>
    <t>Дипломна работа</t>
  </si>
  <si>
    <t>1. Часовете за самостоятелна работа се получават в колона "Т" и се пренасят в колона "О",</t>
  </si>
  <si>
    <t xml:space="preserve">2. Часовете за самостоятелната работа за изпитите се получават в колона "Y" и се пренасят </t>
  </si>
  <si>
    <t>колона "Q", ако са равни на часовете за семестъра. Иначе се коригира някое от числата в случая Y11.</t>
  </si>
  <si>
    <t>4. В 8 семестър не се допускат АФО. Затова се предвиждат 100 часа за "Самоподготовка за дипломиране".</t>
  </si>
  <si>
    <t>5. За процедурите по дипломиране са предвидени 10 кредита и 270 часа. Ако те са повече от една,</t>
  </si>
  <si>
    <t>тези кредити и часове се разпределят между процедурите по дипломирането.</t>
  </si>
  <si>
    <t>ако са равни на часовете за семестъра. Иначе се коригира някое от числата - в случая Т11 и Т12.</t>
  </si>
  <si>
    <t>Ако е необходимо, се коригира някой от кредитите, за да се получи 30 за семестъра - в случая AB12.</t>
  </si>
  <si>
    <t>5.2. ЕЛЕКТРОТЕХНИКА, ЕЛЕКТРОНИКА И АВТОМАТИКА</t>
  </si>
  <si>
    <t>Шифър на учебния план: 13900</t>
  </si>
  <si>
    <t>Висша математика - 1</t>
  </si>
  <si>
    <t>Физика - 1</t>
  </si>
  <si>
    <t>Програмиране и използване на компютри - 1</t>
  </si>
  <si>
    <t>Учебна практика</t>
  </si>
  <si>
    <t>14</t>
  </si>
  <si>
    <t>Eлектротехническа безопасност</t>
  </si>
  <si>
    <t>Чужд език - 1 (по избор)</t>
  </si>
  <si>
    <t>Техническо документиране</t>
  </si>
  <si>
    <t>Компютърна графика</t>
  </si>
  <si>
    <t>Висша математика  -  2</t>
  </si>
  <si>
    <t>Физика  -  2</t>
  </si>
  <si>
    <t>Програмиране и използване на компютри  -  2</t>
  </si>
  <si>
    <t>18</t>
  </si>
  <si>
    <t xml:space="preserve">Теоретична електротехника  -1 </t>
  </si>
  <si>
    <t>Електротехнически  материали</t>
  </si>
  <si>
    <t>Чужд език  -  2 (по избор)</t>
  </si>
  <si>
    <t>4и 2то</t>
  </si>
  <si>
    <t>30</t>
  </si>
  <si>
    <t>Висша математика  -  3</t>
  </si>
  <si>
    <t>Теоретична електротехника  -  2</t>
  </si>
  <si>
    <t>Електрически измервания</t>
  </si>
  <si>
    <t>16</t>
  </si>
  <si>
    <t>3</t>
  </si>
  <si>
    <t>Техническа механика</t>
  </si>
  <si>
    <t>15</t>
  </si>
  <si>
    <t>кп</t>
  </si>
  <si>
    <t>Електрически апарати</t>
  </si>
  <si>
    <t>35</t>
  </si>
  <si>
    <t>Икономика</t>
  </si>
  <si>
    <t>9</t>
  </si>
  <si>
    <t>Електроснабдяване</t>
  </si>
  <si>
    <t>Техническа експлоатация на електрически уредби в промишлеността</t>
  </si>
  <si>
    <t>3и 1то</t>
  </si>
  <si>
    <t xml:space="preserve">Избираеми дисциплини от група А </t>
  </si>
  <si>
    <t xml:space="preserve">Избираеми дисциплини от група Б </t>
  </si>
  <si>
    <t>Списък на факултативните дисциплини</t>
  </si>
  <si>
    <t>Чужд език  -  3</t>
  </si>
  <si>
    <t xml:space="preserve"> -  Руски език</t>
  </si>
  <si>
    <t xml:space="preserve"> -  Английски език</t>
  </si>
  <si>
    <t>Чужд език  -  4</t>
  </si>
  <si>
    <t>Семестър 5</t>
  </si>
  <si>
    <t>12</t>
  </si>
  <si>
    <t>Екология</t>
  </si>
  <si>
    <t>Семестър 6</t>
  </si>
  <si>
    <t>24</t>
  </si>
  <si>
    <t>История на техниката</t>
  </si>
  <si>
    <t>Семестър 7</t>
  </si>
  <si>
    <t>40</t>
  </si>
  <si>
    <t>Философия</t>
  </si>
  <si>
    <t>Социология</t>
  </si>
  <si>
    <t>Информационни технологии</t>
  </si>
  <si>
    <t>Икономикс</t>
  </si>
  <si>
    <t/>
  </si>
  <si>
    <t>Избираеми дисциплини от група В</t>
  </si>
  <si>
    <t>ОБЩИ ДИСЦИПЛИНИ В УЧЕБНИТЕ ПЛАНОВЕ НА СПЕЦИАЛНОСТИТЕ ОТ ПРОФЕСИОНАЛНО НАПРАВЛЕНИЕ 5.2 "ЕЛЕКТРОТЕХНИКА, ЕЛЕКТРОНИКА И АВТОМАТИКА"</t>
  </si>
  <si>
    <t>Електротехническа безопасност</t>
  </si>
  <si>
    <t xml:space="preserve">Теоретична електротехника  - 1 </t>
  </si>
  <si>
    <t>Обща със специалност АМ</t>
  </si>
  <si>
    <t>Общо</t>
  </si>
  <si>
    <t>к=</t>
  </si>
  <si>
    <t xml:space="preserve"> ФАКУЛТЕТ ЕЛЕКТРОТЕХНИКА, ЕЛЕКТРОНИКА И АВТОМАТИКА</t>
  </si>
  <si>
    <t>eлектроинженер</t>
  </si>
  <si>
    <t>/доц. д-р инж. В. Стоянов/</t>
  </si>
  <si>
    <t xml:space="preserve">Теоретична електротехника  - 1  </t>
  </si>
  <si>
    <t>Семестър 1</t>
  </si>
  <si>
    <t>Семестър 2</t>
  </si>
  <si>
    <t xml:space="preserve"> Английски език 1</t>
  </si>
  <si>
    <t xml:space="preserve">  Руски език 1</t>
  </si>
  <si>
    <t xml:space="preserve"> Английски език 2</t>
  </si>
  <si>
    <t xml:space="preserve">  Руски език 2</t>
  </si>
  <si>
    <t>Кредити ECST</t>
  </si>
  <si>
    <t>Самоподготовка за дипломиране</t>
  </si>
  <si>
    <t>А1</t>
  </si>
  <si>
    <t>А2</t>
  </si>
  <si>
    <t>А3</t>
  </si>
  <si>
    <t>Б1</t>
  </si>
  <si>
    <t>Б2</t>
  </si>
  <si>
    <t>Б3</t>
  </si>
  <si>
    <t>В1</t>
  </si>
  <si>
    <t>В2</t>
  </si>
  <si>
    <t>В3</t>
  </si>
  <si>
    <t>27</t>
  </si>
  <si>
    <t>Електротехнически материали</t>
  </si>
  <si>
    <t xml:space="preserve">Физика </t>
  </si>
  <si>
    <t>Машинознание</t>
  </si>
  <si>
    <t>Полупроводникови елементи</t>
  </si>
  <si>
    <t>Обработка на сигнали и данни</t>
  </si>
  <si>
    <t>Компютърни архитектури</t>
  </si>
  <si>
    <t>Електромеханични системи</t>
  </si>
  <si>
    <t>Цифрова схемотехника</t>
  </si>
  <si>
    <t>10</t>
  </si>
  <si>
    <t>Силови електронни преобразуватели</t>
  </si>
  <si>
    <t>CAD системи за електроинженери</t>
  </si>
  <si>
    <t>Програмируеми логически контролери</t>
  </si>
  <si>
    <t>Електроснабдяване-КП</t>
  </si>
  <si>
    <t xml:space="preserve">Електрообзавеждане </t>
  </si>
  <si>
    <t>Теория на автоматичното управление</t>
  </si>
  <si>
    <t>Индустриални мрежи в компютърните мрежи за управление</t>
  </si>
  <si>
    <t xml:space="preserve">Телевизионна и видио техника </t>
  </si>
  <si>
    <t>Радиокомуникационна техника</t>
  </si>
  <si>
    <t>Рдиовълни, антеннофидерна и микровълнова техника</t>
  </si>
  <si>
    <t>2и 2то 3к</t>
  </si>
  <si>
    <t>4и 1то</t>
  </si>
  <si>
    <t>17</t>
  </si>
  <si>
    <t xml:space="preserve">3и 1то </t>
  </si>
  <si>
    <t>ЕЛЕКТРОИНЖЕНЕРСТВО</t>
  </si>
  <si>
    <t xml:space="preserve">Техническо документиране </t>
  </si>
  <si>
    <t>Електрически машини</t>
  </si>
  <si>
    <t>Аналогова схемотехника</t>
  </si>
  <si>
    <t>3и 3то</t>
  </si>
  <si>
    <t>Въведение в теорията на автоматичното управление</t>
  </si>
  <si>
    <t>Елементите на системите за автоматизация</t>
  </si>
  <si>
    <t>Управление на електромеханични системи</t>
  </si>
  <si>
    <t>Автоматично управление на машини и съоражения</t>
  </si>
  <si>
    <t>Сензорна технока</t>
  </si>
  <si>
    <t>Хидравлика и топлотехника</t>
  </si>
  <si>
    <t>Интелигентни сензорни системи</t>
  </si>
  <si>
    <t>УЧЕБЕН ПЛАН ЗА СПЕЦИАЛНОСТ 5.2.4. ЕЛЕКТРОИНЖЕНЕРСТВО</t>
  </si>
  <si>
    <t>Програмиране и използване на компютри 1</t>
  </si>
  <si>
    <t>Висша математика 1</t>
  </si>
  <si>
    <t>Основи на инженерното проектиране</t>
  </si>
  <si>
    <t>Чужд език 1</t>
  </si>
  <si>
    <t>Програмиране и използване на компютри  2</t>
  </si>
  <si>
    <t>Висша математика 2</t>
  </si>
  <si>
    <t>Физика</t>
  </si>
  <si>
    <t>Теоретична електротехника  1</t>
  </si>
  <si>
    <t>Чужд език  2</t>
  </si>
  <si>
    <t>Висша математика  3</t>
  </si>
  <si>
    <t>Теоретична електротехника  2</t>
  </si>
  <si>
    <t xml:space="preserve">Физическо възпитание и спорт 3                                                                       </t>
  </si>
  <si>
    <t xml:space="preserve">Физическо възпитание и спорт 3                                                                        </t>
  </si>
  <si>
    <t xml:space="preserve">Електрически машини </t>
  </si>
  <si>
    <t>Основи на компютърната техника</t>
  </si>
  <si>
    <t>Топлотехника и хидравлика</t>
  </si>
  <si>
    <t xml:space="preserve">Физическо възпитание и спорт  4                                                                      </t>
  </si>
  <si>
    <t xml:space="preserve">Физическо възпитание и спорт     4                                                                   </t>
  </si>
  <si>
    <t>Производственна практика - 1                      /2 седмици/</t>
  </si>
  <si>
    <t>Въведение в теория на автоматичното управление</t>
  </si>
  <si>
    <t>Електически мрежи и подстанции</t>
  </si>
  <si>
    <t xml:space="preserve">Физическо възпитание и спорт 5                                                                       </t>
  </si>
  <si>
    <t xml:space="preserve">Физическо възпитание и спорт  5                                                                      </t>
  </si>
  <si>
    <t>Автоматизация  на технологични процеси</t>
  </si>
  <si>
    <t>Технически средства за автоматизация</t>
  </si>
  <si>
    <t xml:space="preserve">Физическо възпитание и спорт    6                                                                    </t>
  </si>
  <si>
    <t>Производственна практика - 2                      /3 седмици/</t>
  </si>
  <si>
    <t>46.1</t>
  </si>
  <si>
    <t>46.2</t>
  </si>
  <si>
    <t>46.3</t>
  </si>
  <si>
    <t>Специализирана микропроцесорна техника</t>
  </si>
  <si>
    <t>47.1</t>
  </si>
  <si>
    <t>Електроснабдяване - KП</t>
  </si>
  <si>
    <t>47.2</t>
  </si>
  <si>
    <t>47.3</t>
  </si>
  <si>
    <t>Специализирана микропроцесорна техника - КП</t>
  </si>
  <si>
    <t xml:space="preserve">Физическо възпитание и спорт   7                                                                     </t>
  </si>
  <si>
    <t xml:space="preserve">Физическо възпитание и спорт  7                                                                      </t>
  </si>
  <si>
    <t>Самоподготовка за дипломната работа</t>
  </si>
  <si>
    <t>51.1</t>
  </si>
  <si>
    <t>Техническа експлоатация на електрически уредби</t>
  </si>
  <si>
    <t>51.2</t>
  </si>
  <si>
    <t>51.3</t>
  </si>
  <si>
    <t>Радиовълни, антеннофидерна и микровълнова техника</t>
  </si>
  <si>
    <t>52.1</t>
  </si>
  <si>
    <t>Елктрообзавеждане</t>
  </si>
  <si>
    <t>52.2</t>
  </si>
  <si>
    <t>Сензорна техника</t>
  </si>
  <si>
    <t>52.3</t>
  </si>
  <si>
    <t>53.1</t>
  </si>
  <si>
    <t>53.2</t>
  </si>
  <si>
    <t>53.3</t>
  </si>
  <si>
    <t>Телевизионна и видео техника</t>
  </si>
  <si>
    <t xml:space="preserve">Физическо възпитание и спорт  8                                                                      </t>
  </si>
  <si>
    <t xml:space="preserve">Физическо възпитание и спорт    8                                                                    </t>
  </si>
  <si>
    <t xml:space="preserve">Дипломна работа                                                                                     </t>
  </si>
  <si>
    <t>5.2.4. ЕЛЕКТРОИНЖЕНЕРСТВО</t>
  </si>
  <si>
    <t>Елементи на системите за автоматизация</t>
  </si>
  <si>
    <t xml:space="preserve">Автоматoматично  управление на  машини и съоръжения </t>
  </si>
  <si>
    <t>Системи за управление на технологични процеси</t>
  </si>
  <si>
    <t>Измерване на неелектрически величини</t>
  </si>
  <si>
    <t>Проектиране на системи за управление на технологични обекти</t>
  </si>
  <si>
    <t>Проектиране на системи за управление на технологични обекти - КП</t>
  </si>
  <si>
    <t xml:space="preserve">Специализирана микропроцесорна техника-КП </t>
  </si>
  <si>
    <t xml:space="preserve">Проектиране на системи за управление на технологични обекти </t>
  </si>
  <si>
    <t xml:space="preserve">Проектиране на системи за упра-вление на технологични обекти-КП </t>
  </si>
  <si>
    <t>ЕЛЕКТРОИНЖЕНЕРСТВО - редовно обучение</t>
  </si>
  <si>
    <t xml:space="preserve">ЕЛЕКТРОИНЖЕНЕРСТВО </t>
  </si>
  <si>
    <t xml:space="preserve">2кз </t>
  </si>
  <si>
    <t xml:space="preserve">1кр 2кз </t>
  </si>
  <si>
    <t xml:space="preserve">1кз </t>
  </si>
  <si>
    <t xml:space="preserve">  2кз </t>
  </si>
  <si>
    <t xml:space="preserve"> 1кр 2кз </t>
  </si>
  <si>
    <t xml:space="preserve"> 1кр 2кз</t>
  </si>
  <si>
    <t>А4</t>
  </si>
  <si>
    <t>А5</t>
  </si>
  <si>
    <t>Б4</t>
  </si>
  <si>
    <t>Б5</t>
  </si>
  <si>
    <t>В4</t>
  </si>
  <si>
    <t>В5</t>
  </si>
  <si>
    <t>Проектиране на системи за упра-вление на технологични обекти-КП</t>
  </si>
  <si>
    <t>Специализирана микропроцесорна техника-КП</t>
  </si>
  <si>
    <t xml:space="preserve">1кп  1кз </t>
  </si>
  <si>
    <t xml:space="preserve"> 2кз</t>
  </si>
  <si>
    <t>1кр 2кз</t>
  </si>
  <si>
    <t>Автоматизация на технологичните процеси</t>
  </si>
  <si>
    <t>дз</t>
  </si>
  <si>
    <t xml:space="preserve">Електрически мрежи </t>
  </si>
  <si>
    <t>Електрически подстанции</t>
  </si>
  <si>
    <t>Осветителна и инсталационна техника</t>
  </si>
  <si>
    <t xml:space="preserve">1кп  1кр 1кз </t>
  </si>
  <si>
    <t>Силнотокови захранващи устройства</t>
  </si>
  <si>
    <t>Възобновяеми енергийни източници и енергетични технологии</t>
  </si>
  <si>
    <t>2013 г.</t>
  </si>
  <si>
    <t xml:space="preserve">1кп 1кр 1кз   </t>
  </si>
  <si>
    <t>А6</t>
  </si>
  <si>
    <t>Б6</t>
  </si>
  <si>
    <t>В6</t>
  </si>
  <si>
    <t>(проф. дтн Хр. Белоев)</t>
  </si>
  <si>
    <t>К</t>
  </si>
  <si>
    <t>Практики извън семестъра</t>
  </si>
  <si>
    <r>
      <t xml:space="preserve">Избираеми групи от дисциплини </t>
    </r>
    <r>
      <rPr>
        <i/>
        <sz val="11"/>
        <rFont val="Arial Narrow"/>
        <family val="2"/>
      </rPr>
      <t>/студентите избират една група/</t>
    </r>
  </si>
  <si>
    <t>Група А</t>
  </si>
  <si>
    <t>Група Б</t>
  </si>
  <si>
    <t>Група В</t>
  </si>
  <si>
    <t>Автоматично управление на машини и съоръжения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</si>
</sst>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&quot;лв&quot;;\-#,##0&quot;лв&quot;"/>
    <numFmt numFmtId="190" formatCode="#,##0&quot;лв&quot;;[Red]\-#,##0&quot;лв&quot;"/>
    <numFmt numFmtId="191" formatCode="#,##0.00&quot;лв&quot;;\-#,##0.00&quot;лв&quot;"/>
    <numFmt numFmtId="192" formatCode="#,##0.00&quot;лв&quot;;[Red]\-#,##0.00&quot;лв&quot;"/>
    <numFmt numFmtId="193" formatCode="_-* #,##0&quot;лв&quot;_-;\-* #,##0&quot;лв&quot;_-;_-* &quot;-&quot;&quot;лв&quot;_-;_-@_-"/>
    <numFmt numFmtId="194" formatCode="_-* #,##0_л_в_-;\-* #,##0_л_в_-;_-* &quot;-&quot;_л_в_-;_-@_-"/>
    <numFmt numFmtId="195" formatCode="_-* #,##0.00&quot;лв&quot;_-;\-* #,##0.00&quot;лв&quot;_-;_-* &quot;-&quot;??&quot;лв&quot;_-;_-@_-"/>
    <numFmt numFmtId="196" formatCode="_-* #,##0.00_л_в_-;\-* #,##0.00_л_в_-;_-* &quot;-&quot;??_л_в_-;_-@_-"/>
    <numFmt numFmtId="197" formatCode="0.000"/>
  </numFmts>
  <fonts count="65">
    <font>
      <sz val="10"/>
      <name val="Courier New"/>
      <family val="0"/>
    </font>
    <font>
      <sz val="12"/>
      <name val="Arial"/>
      <family val="2"/>
    </font>
    <font>
      <b/>
      <sz val="19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48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2"/>
      <name val="Arial Narrow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48"/>
      <name val="Times New Roman Cyr"/>
      <family val="1"/>
    </font>
    <font>
      <sz val="18"/>
      <name val="Times New Roman Cyr"/>
      <family val="1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sz val="10"/>
      <name val="Timok"/>
      <family val="2"/>
    </font>
    <font>
      <sz val="10"/>
      <name val="Times New Roman"/>
      <family val="1"/>
    </font>
    <font>
      <i/>
      <sz val="11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4"/>
      <color indexed="12"/>
      <name val="Arial Narrow"/>
      <family val="2"/>
    </font>
    <font>
      <b/>
      <sz val="12"/>
      <color indexed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sz val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Timok"/>
      <family val="0"/>
    </font>
    <font>
      <sz val="12"/>
      <name val="Timok"/>
      <family val="0"/>
    </font>
    <font>
      <sz val="14"/>
      <name val="Timok"/>
      <family val="0"/>
    </font>
    <font>
      <sz val="11"/>
      <color indexed="8"/>
      <name val="Arial Narrow"/>
      <family val="2"/>
    </font>
    <font>
      <sz val="10"/>
      <color indexed="8"/>
      <name val="Arial"/>
      <family val="2"/>
    </font>
    <font>
      <b/>
      <i/>
      <sz val="11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8"/>
      <name val="Arial Narrow"/>
      <family val="2"/>
    </font>
    <font>
      <b/>
      <sz val="11"/>
      <name val="Arial Narrow"/>
      <family val="2"/>
    </font>
    <font>
      <b/>
      <sz val="12"/>
      <name val="Tim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 Cyr"/>
      <family val="0"/>
    </font>
    <font>
      <sz val="9"/>
      <name val="Timok"/>
      <family val="2"/>
    </font>
    <font>
      <i/>
      <sz val="11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0" fillId="23" borderId="7" applyNumberFormat="0" applyFont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1" fillId="22" borderId="11" xfId="0" applyFont="1" applyFill="1" applyBorder="1" applyAlignment="1">
      <alignment horizontal="left" vertical="center" wrapText="1"/>
    </xf>
    <xf numFmtId="0" fontId="21" fillId="22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188" fontId="21" fillId="0" borderId="11" xfId="0" applyNumberFormat="1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/>
    </xf>
    <xf numFmtId="188" fontId="21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/>
    </xf>
    <xf numFmtId="1" fontId="21" fillId="0" borderId="11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22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0" fontId="19" fillId="0" borderId="13" xfId="0" applyFont="1" applyFill="1" applyBorder="1" applyAlignment="1">
      <alignment horizontal="center" textRotation="90"/>
    </xf>
    <xf numFmtId="0" fontId="19" fillId="0" borderId="14" xfId="0" applyFont="1" applyFill="1" applyBorder="1" applyAlignment="1">
      <alignment horizontal="center" textRotation="90"/>
    </xf>
    <xf numFmtId="0" fontId="16" fillId="0" borderId="1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1" fontId="16" fillId="0" borderId="11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/>
    </xf>
    <xf numFmtId="1" fontId="16" fillId="0" borderId="2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 horizontal="center"/>
    </xf>
    <xf numFmtId="188" fontId="16" fillId="0" borderId="11" xfId="0" applyNumberFormat="1" applyFont="1" applyFill="1" applyBorder="1" applyAlignment="1">
      <alignment/>
    </xf>
    <xf numFmtId="188" fontId="16" fillId="0" borderId="12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12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188" fontId="21" fillId="0" borderId="11" xfId="0" applyNumberFormat="1" applyFont="1" applyFill="1" applyBorder="1" applyAlignment="1">
      <alignment/>
    </xf>
    <xf numFmtId="188" fontId="21" fillId="0" borderId="12" xfId="0" applyNumberFormat="1" applyFont="1" applyFill="1" applyBorder="1" applyAlignment="1">
      <alignment/>
    </xf>
    <xf numFmtId="1" fontId="21" fillId="0" borderId="2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11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1" fillId="0" borderId="11" xfId="0" applyFont="1" applyFill="1" applyBorder="1" applyAlignment="1">
      <alignment vertical="center"/>
    </xf>
    <xf numFmtId="188" fontId="28" fillId="0" borderId="11" xfId="0" applyNumberFormat="1" applyFont="1" applyFill="1" applyBorder="1" applyAlignment="1">
      <alignment/>
    </xf>
    <xf numFmtId="188" fontId="28" fillId="0" borderId="12" xfId="0" applyNumberFormat="1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188" fontId="21" fillId="0" borderId="21" xfId="0" applyNumberFormat="1" applyFont="1" applyFill="1" applyBorder="1" applyAlignment="1">
      <alignment vertical="center"/>
    </xf>
    <xf numFmtId="1" fontId="21" fillId="0" borderId="21" xfId="0" applyNumberFormat="1" applyFont="1" applyFill="1" applyBorder="1" applyAlignment="1">
      <alignment vertical="center"/>
    </xf>
    <xf numFmtId="2" fontId="2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0" borderId="12" xfId="0" applyNumberFormat="1" applyFont="1" applyFill="1" applyBorder="1" applyAlignment="1">
      <alignment horizontal="center" vertical="center" wrapText="1"/>
    </xf>
    <xf numFmtId="1" fontId="28" fillId="0" borderId="2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right" vertical="center" wrapText="1"/>
    </xf>
    <xf numFmtId="1" fontId="21" fillId="0" borderId="11" xfId="0" applyNumberFormat="1" applyFont="1" applyFill="1" applyBorder="1" applyAlignment="1">
      <alignment horizontal="right" vertical="center" wrapText="1"/>
    </xf>
    <xf numFmtId="188" fontId="28" fillId="0" borderId="11" xfId="0" applyNumberFormat="1" applyFont="1" applyFill="1" applyBorder="1" applyAlignment="1">
      <alignment horizontal="right" vertical="center" wrapText="1"/>
    </xf>
    <xf numFmtId="1" fontId="28" fillId="0" borderId="12" xfId="0" applyNumberFormat="1" applyFont="1" applyFill="1" applyBorder="1" applyAlignment="1">
      <alignment horizontal="right" vertical="center" wrapText="1"/>
    </xf>
    <xf numFmtId="1" fontId="28" fillId="0" borderId="21" xfId="0" applyNumberFormat="1" applyFont="1" applyFill="1" applyBorder="1" applyAlignment="1">
      <alignment horizontal="right" vertical="center" wrapText="1"/>
    </xf>
    <xf numFmtId="1" fontId="21" fillId="0" borderId="11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88" fontId="21" fillId="0" borderId="12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/>
    </xf>
    <xf numFmtId="0" fontId="19" fillId="0" borderId="1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188" fontId="1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32" fillId="0" borderId="0" xfId="0" applyNumberFormat="1" applyFont="1" applyAlignment="1">
      <alignment/>
    </xf>
    <xf numFmtId="0" fontId="33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35" fillId="0" borderId="0" xfId="0" applyFont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" fontId="14" fillId="0" borderId="0" xfId="0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0" fontId="19" fillId="0" borderId="13" xfId="0" applyFont="1" applyBorder="1" applyAlignment="1">
      <alignment horizontal="center" textRotation="90"/>
    </xf>
    <xf numFmtId="0" fontId="19" fillId="0" borderId="14" xfId="0" applyFont="1" applyBorder="1" applyAlignment="1">
      <alignment horizontal="center" textRotation="90"/>
    </xf>
    <xf numFmtId="0" fontId="16" fillId="0" borderId="12" xfId="0" applyFont="1" applyBorder="1" applyAlignment="1">
      <alignment/>
    </xf>
    <xf numFmtId="0" fontId="16" fillId="0" borderId="21" xfId="0" applyFont="1" applyBorder="1" applyAlignment="1">
      <alignment/>
    </xf>
    <xf numFmtId="1" fontId="16" fillId="0" borderId="11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6" fillId="0" borderId="21" xfId="0" applyNumberFormat="1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188" fontId="23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1" fontId="24" fillId="0" borderId="21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88" fontId="24" fillId="0" borderId="11" xfId="0" applyNumberFormat="1" applyFont="1" applyBorder="1" applyAlignment="1">
      <alignment horizontal="center"/>
    </xf>
    <xf numFmtId="188" fontId="24" fillId="0" borderId="12" xfId="0" applyNumberFormat="1" applyFont="1" applyBorder="1" applyAlignment="1">
      <alignment horizontal="center"/>
    </xf>
    <xf numFmtId="188" fontId="16" fillId="0" borderId="11" xfId="0" applyNumberFormat="1" applyFont="1" applyBorder="1" applyAlignment="1">
      <alignment/>
    </xf>
    <xf numFmtId="188" fontId="16" fillId="0" borderId="12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1" xfId="0" applyFont="1" applyBorder="1" applyAlignment="1">
      <alignment/>
    </xf>
    <xf numFmtId="1" fontId="21" fillId="0" borderId="11" xfId="0" applyNumberFormat="1" applyFont="1" applyBorder="1" applyAlignment="1">
      <alignment/>
    </xf>
    <xf numFmtId="188" fontId="21" fillId="0" borderId="11" xfId="0" applyNumberFormat="1" applyFont="1" applyBorder="1" applyAlignment="1">
      <alignment/>
    </xf>
    <xf numFmtId="188" fontId="21" fillId="0" borderId="12" xfId="0" applyNumberFormat="1" applyFont="1" applyBorder="1" applyAlignment="1">
      <alignment/>
    </xf>
    <xf numFmtId="1" fontId="21" fillId="0" borderId="21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left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8" fillId="0" borderId="11" xfId="0" applyNumberFormat="1" applyFont="1" applyBorder="1" applyAlignment="1">
      <alignment/>
    </xf>
    <xf numFmtId="0" fontId="28" fillId="0" borderId="12" xfId="0" applyFont="1" applyBorder="1" applyAlignment="1">
      <alignment/>
    </xf>
    <xf numFmtId="0" fontId="21" fillId="0" borderId="11" xfId="0" applyFont="1" applyBorder="1" applyAlignment="1">
      <alignment vertical="center"/>
    </xf>
    <xf numFmtId="188" fontId="28" fillId="0" borderId="11" xfId="0" applyNumberFormat="1" applyFont="1" applyBorder="1" applyAlignment="1">
      <alignment/>
    </xf>
    <xf numFmtId="188" fontId="28" fillId="0" borderId="12" xfId="0" applyNumberFormat="1" applyFont="1" applyBorder="1" applyAlignment="1">
      <alignment/>
    </xf>
    <xf numFmtId="0" fontId="18" fillId="0" borderId="0" xfId="0" applyFont="1" applyAlignment="1">
      <alignment/>
    </xf>
    <xf numFmtId="0" fontId="21" fillId="22" borderId="11" xfId="0" applyNumberFormat="1" applyFont="1" applyFill="1" applyBorder="1" applyAlignment="1">
      <alignment horizontal="center" vertical="center"/>
    </xf>
    <xf numFmtId="188" fontId="21" fillId="0" borderId="21" xfId="0" applyNumberFormat="1" applyFont="1" applyBorder="1" applyAlignment="1">
      <alignment vertical="center"/>
    </xf>
    <xf numFmtId="1" fontId="21" fillId="0" borderId="11" xfId="0" applyNumberFormat="1" applyFont="1" applyBorder="1" applyAlignment="1">
      <alignment vertical="center"/>
    </xf>
    <xf numFmtId="1" fontId="21" fillId="0" borderId="21" xfId="0" applyNumberFormat="1" applyFont="1" applyBorder="1" applyAlignment="1">
      <alignment vertical="center"/>
    </xf>
    <xf numFmtId="2" fontId="2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8" fillId="0" borderId="0" xfId="0" applyNumberFormat="1" applyFont="1" applyAlignment="1">
      <alignment vertical="center"/>
    </xf>
    <xf numFmtId="49" fontId="21" fillId="22" borderId="11" xfId="0" applyNumberFormat="1" applyFont="1" applyFill="1" applyBorder="1" applyAlignment="1">
      <alignment horizontal="center" vertical="center"/>
    </xf>
    <xf numFmtId="1" fontId="21" fillId="22" borderId="11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88" fontId="21" fillId="0" borderId="12" xfId="0" applyNumberFormat="1" applyFont="1" applyBorder="1" applyAlignment="1">
      <alignment vertical="center"/>
    </xf>
    <xf numFmtId="0" fontId="19" fillId="22" borderId="11" xfId="0" applyFont="1" applyFill="1" applyBorder="1" applyAlignment="1">
      <alignment horizontal="left" vertical="center"/>
    </xf>
    <xf numFmtId="188" fontId="21" fillId="0" borderId="26" xfId="0" applyNumberFormat="1" applyFont="1" applyBorder="1" applyAlignment="1">
      <alignment vertical="center"/>
    </xf>
    <xf numFmtId="1" fontId="21" fillId="0" borderId="26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88" fontId="21" fillId="0" borderId="11" xfId="0" applyNumberFormat="1" applyFont="1" applyBorder="1" applyAlignment="1" applyProtection="1">
      <alignment vertical="center"/>
      <protection locked="0"/>
    </xf>
    <xf numFmtId="1" fontId="28" fillId="0" borderId="11" xfId="0" applyNumberFormat="1" applyFont="1" applyBorder="1" applyAlignment="1">
      <alignment horizontal="center" vertical="center" wrapText="1"/>
    </xf>
    <xf numFmtId="188" fontId="28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/>
    </xf>
    <xf numFmtId="1" fontId="21" fillId="0" borderId="11" xfId="0" applyNumberFormat="1" applyFont="1" applyBorder="1" applyAlignment="1">
      <alignment horizontal="center"/>
    </xf>
    <xf numFmtId="0" fontId="21" fillId="0" borderId="21" xfId="0" applyFont="1" applyBorder="1" applyAlignment="1">
      <alignment vertical="center"/>
    </xf>
    <xf numFmtId="1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1" fillId="0" borderId="11" xfId="0" applyFont="1" applyBorder="1" applyAlignment="1">
      <alignment horizontal="center" vertical="center" wrapText="1"/>
    </xf>
    <xf numFmtId="188" fontId="21" fillId="0" borderId="1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8" fontId="21" fillId="0" borderId="12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88" fontId="21" fillId="0" borderId="12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1" fillId="22" borderId="11" xfId="0" applyNumberFormat="1" applyFont="1" applyFill="1" applyBorder="1" applyAlignment="1">
      <alignment horizontal="left" vertical="center"/>
    </xf>
    <xf numFmtId="1" fontId="21" fillId="22" borderId="11" xfId="0" applyNumberFormat="1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88" fontId="21" fillId="0" borderId="0" xfId="0" applyNumberFormat="1" applyFont="1" applyFill="1" applyBorder="1" applyAlignment="1">
      <alignment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188" fontId="21" fillId="0" borderId="0" xfId="0" applyNumberFormat="1" applyFont="1" applyBorder="1" applyAlignment="1">
      <alignment vertical="center"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39" fillId="0" borderId="11" xfId="0" applyNumberFormat="1" applyFont="1" applyFill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49" fontId="21" fillId="0" borderId="28" xfId="0" applyNumberFormat="1" applyFont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188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0" fontId="37" fillId="0" borderId="2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40" fillId="0" borderId="21" xfId="0" applyFont="1" applyBorder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>
      <alignment/>
    </xf>
    <xf numFmtId="0" fontId="40" fillId="7" borderId="0" xfId="0" applyFont="1" applyFill="1" applyAlignment="1">
      <alignment horizontal="right"/>
    </xf>
    <xf numFmtId="0" fontId="41" fillId="7" borderId="0" xfId="0" applyFont="1" applyFill="1" applyAlignment="1">
      <alignment/>
    </xf>
    <xf numFmtId="2" fontId="42" fillId="17" borderId="0" xfId="0" applyNumberFormat="1" applyFont="1" applyFill="1" applyAlignment="1">
      <alignment horizontal="center"/>
    </xf>
    <xf numFmtId="0" fontId="40" fillId="0" borderId="0" xfId="0" applyFont="1" applyAlignment="1">
      <alignment horizontal="right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1" fontId="21" fillId="0" borderId="29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30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88" fontId="43" fillId="0" borderId="11" xfId="0" applyNumberFormat="1" applyFont="1" applyFill="1" applyBorder="1" applyAlignment="1" applyProtection="1">
      <alignment vertical="center"/>
      <protection locked="0"/>
    </xf>
    <xf numFmtId="188" fontId="43" fillId="0" borderId="11" xfId="0" applyNumberFormat="1" applyFont="1" applyBorder="1" applyAlignment="1" applyProtection="1">
      <alignment vertical="center"/>
      <protection locked="0"/>
    </xf>
    <xf numFmtId="0" fontId="43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center" vertical="center"/>
    </xf>
    <xf numFmtId="188" fontId="28" fillId="0" borderId="11" xfId="0" applyNumberFormat="1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49" fontId="21" fillId="22" borderId="11" xfId="0" applyNumberFormat="1" applyFont="1" applyFill="1" applyBorder="1" applyAlignment="1">
      <alignment horizontal="left" vertical="center"/>
    </xf>
    <xf numFmtId="1" fontId="43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37" fillId="26" borderId="11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11" xfId="0" applyNumberFormat="1" applyFont="1" applyFill="1" applyBorder="1" applyAlignment="1">
      <alignment vertical="center"/>
    </xf>
    <xf numFmtId="49" fontId="21" fillId="26" borderId="11" xfId="0" applyNumberFormat="1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left" vertical="center"/>
    </xf>
    <xf numFmtId="49" fontId="37" fillId="26" borderId="11" xfId="0" applyNumberFormat="1" applyFont="1" applyFill="1" applyBorder="1" applyAlignment="1">
      <alignment horizontal="center"/>
    </xf>
    <xf numFmtId="0" fontId="37" fillId="26" borderId="20" xfId="0" applyFont="1" applyFill="1" applyBorder="1" applyAlignment="1">
      <alignment horizontal="left" vertical="center"/>
    </xf>
    <xf numFmtId="1" fontId="62" fillId="0" borderId="11" xfId="0" applyNumberFormat="1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left" vertical="center"/>
    </xf>
    <xf numFmtId="0" fontId="21" fillId="0" borderId="29" xfId="0" applyFont="1" applyFill="1" applyBorder="1" applyAlignment="1">
      <alignment horizontal="center" vertical="center"/>
    </xf>
    <xf numFmtId="49" fontId="21" fillId="0" borderId="11" xfId="0" applyNumberFormat="1" applyFont="1" applyBorder="1" applyAlignment="1" applyProtection="1">
      <alignment horizontal="left" vertical="center" wrapText="1"/>
      <protection/>
    </xf>
    <xf numFmtId="49" fontId="37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textRotation="90"/>
    </xf>
    <xf numFmtId="0" fontId="39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horizontal="center" vertical="center"/>
    </xf>
    <xf numFmtId="0" fontId="37" fillId="0" borderId="11" xfId="0" applyNumberFormat="1" applyFont="1" applyFill="1" applyBorder="1" applyAlignment="1">
      <alignment horizontal="left" vertical="center" wrapText="1"/>
    </xf>
    <xf numFmtId="1" fontId="37" fillId="0" borderId="11" xfId="0" applyNumberFormat="1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 applyProtection="1">
      <alignment vertical="center"/>
      <protection locked="0"/>
    </xf>
    <xf numFmtId="0" fontId="43" fillId="0" borderId="11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/>
    </xf>
    <xf numFmtId="49" fontId="27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188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49" fontId="37" fillId="0" borderId="11" xfId="0" applyNumberFormat="1" applyFont="1" applyFill="1" applyBorder="1" applyAlignment="1" applyProtection="1">
      <alignment horizontal="left" vertical="center" wrapText="1"/>
      <protection/>
    </xf>
    <xf numFmtId="49" fontId="37" fillId="0" borderId="20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left" vertical="center"/>
    </xf>
    <xf numFmtId="49" fontId="39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2" fontId="23" fillId="0" borderId="0" xfId="0" applyNumberFormat="1" applyFont="1" applyFill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Fill="1" applyBorder="1" applyAlignment="1">
      <alignment horizontal="left" vertical="center"/>
    </xf>
    <xf numFmtId="188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88" fontId="21" fillId="0" borderId="21" xfId="0" applyNumberFormat="1" applyFont="1" applyBorder="1" applyAlignment="1">
      <alignment horizontal="center" vertical="center"/>
    </xf>
    <xf numFmtId="1" fontId="21" fillId="0" borderId="2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188" fontId="21" fillId="0" borderId="29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textRotation="90"/>
    </xf>
    <xf numFmtId="0" fontId="16" fillId="0" borderId="34" xfId="0" applyFont="1" applyFill="1" applyBorder="1" applyAlignment="1">
      <alignment horizontal="center" textRotation="90" wrapText="1"/>
    </xf>
    <xf numFmtId="0" fontId="16" fillId="0" borderId="35" xfId="0" applyFont="1" applyFill="1" applyBorder="1" applyAlignment="1">
      <alignment horizontal="center" textRotation="90" wrapText="1"/>
    </xf>
    <xf numFmtId="0" fontId="16" fillId="0" borderId="36" xfId="0" applyFont="1" applyFill="1" applyBorder="1" applyAlignment="1">
      <alignment textRotation="90"/>
    </xf>
    <xf numFmtId="0" fontId="16" fillId="0" borderId="37" xfId="0" applyFont="1" applyFill="1" applyBorder="1" applyAlignment="1">
      <alignment textRotation="90"/>
    </xf>
    <xf numFmtId="0" fontId="27" fillId="0" borderId="11" xfId="0" applyFont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textRotation="90" wrapText="1"/>
    </xf>
    <xf numFmtId="188" fontId="19" fillId="0" borderId="11" xfId="0" applyNumberFormat="1" applyFont="1" applyFill="1" applyBorder="1" applyAlignment="1">
      <alignment horizontal="center" textRotation="90" wrapText="1"/>
    </xf>
    <xf numFmtId="188" fontId="0" fillId="0" borderId="11" xfId="0" applyNumberForma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textRotation="90"/>
    </xf>
    <xf numFmtId="0" fontId="0" fillId="0" borderId="21" xfId="0" applyFill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6" fillId="0" borderId="11" xfId="0" applyFont="1" applyFill="1" applyBorder="1" applyAlignment="1">
      <alignment textRotation="90"/>
    </xf>
    <xf numFmtId="0" fontId="16" fillId="0" borderId="11" xfId="0" applyFont="1" applyFill="1" applyBorder="1" applyAlignment="1">
      <alignment horizontal="center" textRotation="90" wrapText="1"/>
    </xf>
    <xf numFmtId="0" fontId="16" fillId="0" borderId="11" xfId="0" applyFont="1" applyFill="1" applyBorder="1" applyAlignment="1">
      <alignment horizontal="center" textRotation="90"/>
    </xf>
    <xf numFmtId="0" fontId="1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textRotation="90"/>
    </xf>
    <xf numFmtId="0" fontId="0" fillId="0" borderId="11" xfId="0" applyFill="1" applyBorder="1" applyAlignment="1">
      <alignment horizontal="center"/>
    </xf>
    <xf numFmtId="0" fontId="19" fillId="0" borderId="12" xfId="0" applyFont="1" applyFill="1" applyBorder="1" applyAlignment="1">
      <alignment horizontal="center" textRotation="90" wrapText="1"/>
    </xf>
    <xf numFmtId="0" fontId="0" fillId="0" borderId="12" xfId="0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textRotation="90"/>
    </xf>
    <xf numFmtId="1" fontId="0" fillId="0" borderId="11" xfId="0" applyNumberFormat="1" applyFill="1" applyBorder="1" applyAlignment="1">
      <alignment horizontal="center"/>
    </xf>
    <xf numFmtId="0" fontId="26" fillId="0" borderId="12" xfId="0" applyFont="1" applyFill="1" applyBorder="1" applyAlignment="1">
      <alignment horizontal="center" textRotation="90" wrapText="1"/>
    </xf>
    <xf numFmtId="0" fontId="2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textRotation="90"/>
    </xf>
    <xf numFmtId="0" fontId="15" fillId="0" borderId="2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textRotation="90" wrapText="1"/>
    </xf>
    <xf numFmtId="0" fontId="16" fillId="0" borderId="40" xfId="0" applyFont="1" applyFill="1" applyBorder="1" applyAlignment="1">
      <alignment horizontal="center" textRotation="90"/>
    </xf>
    <xf numFmtId="0" fontId="16" fillId="0" borderId="41" xfId="0" applyFont="1" applyFill="1" applyBorder="1" applyAlignment="1">
      <alignment horizontal="center" textRotation="90"/>
    </xf>
    <xf numFmtId="0" fontId="16" fillId="0" borderId="42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textRotation="90"/>
    </xf>
    <xf numFmtId="0" fontId="19" fillId="0" borderId="44" xfId="0" applyFont="1" applyBorder="1" applyAlignment="1">
      <alignment horizontal="center" textRotation="90"/>
    </xf>
    <xf numFmtId="0" fontId="19" fillId="0" borderId="45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6" fillId="0" borderId="47" xfId="0" applyFont="1" applyBorder="1" applyAlignment="1">
      <alignment textRotation="90"/>
    </xf>
    <xf numFmtId="0" fontId="16" fillId="0" borderId="36" xfId="0" applyFont="1" applyBorder="1" applyAlignment="1">
      <alignment textRotation="90"/>
    </xf>
    <xf numFmtId="0" fontId="16" fillId="0" borderId="33" xfId="0" applyFont="1" applyBorder="1" applyAlignment="1">
      <alignment textRotation="90"/>
    </xf>
    <xf numFmtId="0" fontId="19" fillId="0" borderId="48" xfId="0" applyFont="1" applyBorder="1" applyAlignment="1">
      <alignment horizontal="center" textRotation="90"/>
    </xf>
    <xf numFmtId="0" fontId="0" fillId="0" borderId="48" xfId="0" applyBorder="1" applyAlignment="1">
      <alignment horizontal="center"/>
    </xf>
    <xf numFmtId="0" fontId="0" fillId="0" borderId="32" xfId="0" applyBorder="1" applyAlignment="1">
      <alignment horizontal="center"/>
    </xf>
    <xf numFmtId="0" fontId="25" fillId="0" borderId="3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39" xfId="0" applyFont="1" applyBorder="1" applyAlignment="1">
      <alignment horizontal="center" textRotation="90"/>
    </xf>
    <xf numFmtId="0" fontId="21" fillId="0" borderId="11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textRotation="90" wrapText="1"/>
    </xf>
    <xf numFmtId="0" fontId="16" fillId="0" borderId="35" xfId="0" applyFont="1" applyBorder="1" applyAlignment="1">
      <alignment horizontal="center" textRotation="90" wrapText="1"/>
    </xf>
    <xf numFmtId="0" fontId="16" fillId="0" borderId="39" xfId="0" applyFont="1" applyBorder="1" applyAlignment="1">
      <alignment horizontal="center" textRotation="90" wrapText="1"/>
    </xf>
    <xf numFmtId="0" fontId="16" fillId="0" borderId="50" xfId="0" applyFont="1" applyBorder="1" applyAlignment="1">
      <alignment horizontal="center" textRotation="90"/>
    </xf>
    <xf numFmtId="0" fontId="16" fillId="0" borderId="41" xfId="0" applyFont="1" applyBorder="1" applyAlignment="1">
      <alignment horizontal="center" textRotation="90"/>
    </xf>
    <xf numFmtId="0" fontId="16" fillId="0" borderId="42" xfId="0" applyFont="1" applyBorder="1" applyAlignment="1">
      <alignment horizontal="center" textRotation="90"/>
    </xf>
    <xf numFmtId="0" fontId="14" fillId="0" borderId="4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textRotation="90"/>
    </xf>
    <xf numFmtId="0" fontId="19" fillId="0" borderId="41" xfId="0" applyFont="1" applyBorder="1" applyAlignment="1">
      <alignment horizontal="center" textRotation="90"/>
    </xf>
    <xf numFmtId="0" fontId="19" fillId="0" borderId="42" xfId="0" applyFont="1" applyBorder="1" applyAlignment="1">
      <alignment horizontal="center" textRotation="90"/>
    </xf>
    <xf numFmtId="49" fontId="32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19" fillId="0" borderId="40" xfId="0" applyFont="1" applyFill="1" applyBorder="1" applyAlignment="1">
      <alignment horizontal="center" textRotation="90"/>
    </xf>
    <xf numFmtId="0" fontId="19" fillId="0" borderId="41" xfId="0" applyFont="1" applyFill="1" applyBorder="1" applyAlignment="1">
      <alignment horizontal="center" textRotation="90"/>
    </xf>
    <xf numFmtId="0" fontId="19" fillId="0" borderId="42" xfId="0" applyFont="1" applyFill="1" applyBorder="1" applyAlignment="1">
      <alignment horizontal="center" textRotation="90"/>
    </xf>
    <xf numFmtId="0" fontId="19" fillId="0" borderId="51" xfId="0" applyFont="1" applyFill="1" applyBorder="1" applyAlignment="1">
      <alignment horizontal="center" textRotation="90"/>
    </xf>
    <xf numFmtId="0" fontId="0" fillId="0" borderId="4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textRotation="90"/>
    </xf>
    <xf numFmtId="0" fontId="19" fillId="0" borderId="35" xfId="0" applyFont="1" applyFill="1" applyBorder="1" applyAlignment="1">
      <alignment horizontal="center" textRotation="90"/>
    </xf>
    <xf numFmtId="0" fontId="19" fillId="0" borderId="39" xfId="0" applyFont="1" applyFill="1" applyBorder="1" applyAlignment="1">
      <alignment horizontal="center" textRotation="90"/>
    </xf>
    <xf numFmtId="49" fontId="32" fillId="0" borderId="0" xfId="0" applyNumberFormat="1" applyFont="1" applyAlignment="1">
      <alignment horizontal="center"/>
    </xf>
    <xf numFmtId="49" fontId="9" fillId="0" borderId="11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textRotation="90"/>
    </xf>
    <xf numFmtId="0" fontId="19" fillId="0" borderId="44" xfId="0" applyFont="1" applyFill="1" applyBorder="1" applyAlignment="1">
      <alignment horizontal="center" textRotation="90"/>
    </xf>
    <xf numFmtId="0" fontId="19" fillId="0" borderId="45" xfId="0" applyFont="1" applyFill="1" applyBorder="1" applyAlignment="1">
      <alignment horizontal="center" textRotation="90"/>
    </xf>
    <xf numFmtId="0" fontId="19" fillId="0" borderId="46" xfId="0" applyFont="1" applyFill="1" applyBorder="1" applyAlignment="1">
      <alignment horizontal="center" textRotation="90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19" fillId="0" borderId="11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/>
    </xf>
    <xf numFmtId="0" fontId="16" fillId="0" borderId="37" xfId="0" applyFont="1" applyBorder="1" applyAlignment="1">
      <alignment textRotation="90"/>
    </xf>
    <xf numFmtId="0" fontId="16" fillId="0" borderId="40" xfId="0" applyFont="1" applyBorder="1" applyAlignment="1">
      <alignment horizontal="center" textRotation="90"/>
    </xf>
    <xf numFmtId="0" fontId="14" fillId="0" borderId="3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textRotation="90"/>
    </xf>
    <xf numFmtId="0" fontId="19" fillId="0" borderId="51" xfId="0" applyFont="1" applyBorder="1" applyAlignment="1">
      <alignment horizontal="center" textRotation="90"/>
    </xf>
    <xf numFmtId="0" fontId="19" fillId="0" borderId="32" xfId="0" applyFont="1" applyBorder="1" applyAlignment="1">
      <alignment horizontal="center" textRotation="90"/>
    </xf>
    <xf numFmtId="0" fontId="19" fillId="0" borderId="56" xfId="0" applyFont="1" applyBorder="1" applyAlignment="1">
      <alignment horizontal="center" textRotation="90"/>
    </xf>
    <xf numFmtId="0" fontId="19" fillId="0" borderId="54" xfId="0" applyFont="1" applyBorder="1" applyAlignment="1">
      <alignment horizontal="center" textRotation="90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textRotation="90"/>
    </xf>
    <xf numFmtId="0" fontId="19" fillId="0" borderId="31" xfId="0" applyFont="1" applyBorder="1" applyAlignment="1">
      <alignment horizontal="center" textRotation="90"/>
    </xf>
    <xf numFmtId="0" fontId="19" fillId="0" borderId="29" xfId="0" applyFont="1" applyBorder="1" applyAlignment="1">
      <alignment horizontal="center" textRotation="90"/>
    </xf>
    <xf numFmtId="0" fontId="16" fillId="0" borderId="58" xfId="0" applyFont="1" applyBorder="1" applyAlignment="1">
      <alignment horizontal="center" textRotation="90"/>
    </xf>
    <xf numFmtId="0" fontId="16" fillId="0" borderId="59" xfId="0" applyFont="1" applyBorder="1" applyAlignment="1">
      <alignment horizontal="center" textRotation="90"/>
    </xf>
    <xf numFmtId="0" fontId="16" fillId="0" borderId="60" xfId="0" applyFont="1" applyBorder="1" applyAlignment="1">
      <alignment horizontal="center" textRotation="90"/>
    </xf>
    <xf numFmtId="0" fontId="36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19" fillId="0" borderId="21" xfId="0" applyFont="1" applyBorder="1" applyAlignment="1">
      <alignment horizontal="center" textRotation="90"/>
    </xf>
    <xf numFmtId="0" fontId="0" fillId="0" borderId="21" xfId="0" applyBorder="1" applyAlignment="1">
      <alignment horizontal="center"/>
    </xf>
    <xf numFmtId="0" fontId="26" fillId="0" borderId="11" xfId="0" applyFont="1" applyBorder="1" applyAlignment="1">
      <alignment horizontal="center" textRotation="90" wrapText="1"/>
    </xf>
    <xf numFmtId="0" fontId="26" fillId="0" borderId="11" xfId="0" applyFont="1" applyBorder="1" applyAlignment="1">
      <alignment horizontal="center" textRotation="90"/>
    </xf>
    <xf numFmtId="0" fontId="0" fillId="0" borderId="11" xfId="0" applyBorder="1" applyAlignment="1">
      <alignment horizontal="center"/>
    </xf>
    <xf numFmtId="1" fontId="19" fillId="0" borderId="11" xfId="0" applyNumberFormat="1" applyFont="1" applyBorder="1" applyAlignment="1">
      <alignment horizontal="center" textRotation="90"/>
    </xf>
    <xf numFmtId="1" fontId="0" fillId="0" borderId="11" xfId="0" applyNumberFormat="1" applyBorder="1" applyAlignment="1">
      <alignment horizontal="center"/>
    </xf>
    <xf numFmtId="188" fontId="19" fillId="0" borderId="11" xfId="0" applyNumberFormat="1" applyFont="1" applyBorder="1" applyAlignment="1">
      <alignment horizontal="center" textRotation="90" wrapText="1"/>
    </xf>
    <xf numFmtId="188" fontId="0" fillId="0" borderId="11" xfId="0" applyNumberForma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26" fillId="0" borderId="12" xfId="0" applyFont="1" applyBorder="1" applyAlignment="1">
      <alignment horizontal="center" textRotation="90" wrapText="1"/>
    </xf>
    <xf numFmtId="0" fontId="16" fillId="0" borderId="34" xfId="0" applyFont="1" applyBorder="1" applyAlignment="1">
      <alignment horizontal="center" textRotation="90" wrapText="1"/>
    </xf>
    <xf numFmtId="0" fontId="19" fillId="0" borderId="40" xfId="0" applyFont="1" applyBorder="1" applyAlignment="1">
      <alignment horizontal="center" textRotation="90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textRotation="90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Followed Hyperlink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115" zoomScaleNormal="115" zoomScalePageLayoutView="0" workbookViewId="0" topLeftCell="A8">
      <selection activeCell="P8" sqref="P8"/>
    </sheetView>
  </sheetViews>
  <sheetFormatPr defaultColWidth="9.00390625" defaultRowHeight="13.5"/>
  <cols>
    <col min="1" max="1" width="1.75390625" style="0" customWidth="1"/>
    <col min="2" max="2" width="9.875" style="0" customWidth="1"/>
    <col min="3" max="3" width="6.375" style="0" customWidth="1"/>
    <col min="4" max="4" width="2.875" style="0" customWidth="1"/>
    <col min="5" max="5" width="9.875" style="0" customWidth="1"/>
    <col min="6" max="6" width="6.375" style="0" customWidth="1"/>
    <col min="7" max="7" width="3.00390625" style="0" customWidth="1"/>
    <col min="8" max="8" width="10.00390625" style="0" customWidth="1"/>
    <col min="9" max="9" width="8.375" style="0" customWidth="1"/>
    <col min="10" max="10" width="4.125" style="0" customWidth="1"/>
    <col min="11" max="11" width="6.375" style="0" customWidth="1"/>
    <col min="12" max="12" width="9.75390625" style="0" customWidth="1"/>
  </cols>
  <sheetData>
    <row r="1" spans="2:12" s="5" customFormat="1" ht="24" thickBot="1">
      <c r="B1" s="1" t="s">
        <v>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s="5" customFormat="1" ht="41.25" customHeight="1" thickTop="1">
      <c r="B2" s="431" t="s">
        <v>186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6:8" s="5" customFormat="1" ht="69.75" customHeight="1">
      <c r="F3" s="2"/>
      <c r="G3" s="2"/>
      <c r="H3" s="2" t="s">
        <v>7</v>
      </c>
    </row>
    <row r="4" spans="1:12" s="5" customFormat="1" ht="35.25" customHeight="1">
      <c r="A4" s="6"/>
      <c r="B4" s="6"/>
      <c r="C4" s="6"/>
      <c r="D4" s="6"/>
      <c r="E4" s="6"/>
      <c r="F4" s="2"/>
      <c r="G4" s="7"/>
      <c r="H4" s="2" t="s">
        <v>8</v>
      </c>
      <c r="I4" s="6"/>
      <c r="J4" s="6"/>
      <c r="K4" s="6"/>
      <c r="L4" s="6"/>
    </row>
    <row r="5" spans="7:12" s="5" customFormat="1" ht="25.5" customHeight="1">
      <c r="G5" s="8"/>
      <c r="H5" s="9"/>
      <c r="I5" s="10"/>
      <c r="J5" s="10"/>
      <c r="K5" s="10"/>
      <c r="L5" s="3" t="s">
        <v>342</v>
      </c>
    </row>
    <row r="6" spans="1:12" s="5" customFormat="1" ht="171" customHeight="1">
      <c r="A6" s="4" t="s">
        <v>10</v>
      </c>
      <c r="B6" s="11"/>
      <c r="C6" s="11"/>
      <c r="D6" s="11"/>
      <c r="E6" s="11"/>
      <c r="F6" s="11"/>
      <c r="G6" s="11"/>
      <c r="H6" s="11"/>
      <c r="I6" s="11"/>
      <c r="J6" s="11"/>
      <c r="K6" s="10"/>
      <c r="L6" s="10"/>
    </row>
    <row r="7" spans="1:12" s="5" customFormat="1" ht="27.75" customHeight="1">
      <c r="A7" s="4"/>
      <c r="B7" s="9" t="s">
        <v>125</v>
      </c>
      <c r="C7" s="11"/>
      <c r="D7" s="11"/>
      <c r="E7" s="11"/>
      <c r="F7" s="11"/>
      <c r="G7" s="11"/>
      <c r="H7" s="11"/>
      <c r="I7" s="11"/>
      <c r="J7" s="11"/>
      <c r="K7" s="10"/>
      <c r="L7" s="10"/>
    </row>
    <row r="8" spans="1:12" s="14" customFormat="1" ht="56.25" customHeight="1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6"/>
      <c r="L8" s="26"/>
    </row>
    <row r="9" spans="1:12" s="14" customFormat="1" ht="57" customHeight="1">
      <c r="A9" s="13"/>
      <c r="B9" s="15" t="s">
        <v>11</v>
      </c>
      <c r="C9" s="16"/>
      <c r="D9" s="16"/>
      <c r="E9" s="434" t="s">
        <v>300</v>
      </c>
      <c r="F9" s="434"/>
      <c r="G9" s="434"/>
      <c r="H9" s="434"/>
      <c r="I9" s="434"/>
      <c r="J9" s="434"/>
      <c r="K9" s="434"/>
      <c r="L9" s="434"/>
    </row>
    <row r="10" spans="1:12" s="14" customFormat="1" ht="33.75" customHeight="1">
      <c r="A10" s="13"/>
      <c r="B10" s="15" t="s">
        <v>27</v>
      </c>
      <c r="C10" s="16"/>
      <c r="D10" s="16"/>
      <c r="E10" s="27"/>
      <c r="F10" s="27"/>
      <c r="G10" s="27"/>
      <c r="H10" s="434" t="s">
        <v>124</v>
      </c>
      <c r="I10" s="434"/>
      <c r="J10" s="434"/>
      <c r="K10" s="434"/>
      <c r="L10" s="434"/>
    </row>
    <row r="11" spans="1:12" s="14" customFormat="1" ht="41.25" customHeight="1">
      <c r="A11" s="13"/>
      <c r="B11" s="15" t="s">
        <v>28</v>
      </c>
      <c r="C11" s="16"/>
      <c r="D11" s="28"/>
      <c r="E11" s="29" t="s">
        <v>29</v>
      </c>
      <c r="F11" s="30"/>
      <c r="G11" s="31"/>
      <c r="H11" s="31"/>
      <c r="I11" s="31"/>
      <c r="J11" s="31"/>
      <c r="K11" s="31"/>
      <c r="L11" s="31"/>
    </row>
    <row r="12" spans="1:12" s="5" customFormat="1" ht="41.25" customHeight="1">
      <c r="A12" s="12"/>
      <c r="B12" s="17" t="s">
        <v>12</v>
      </c>
      <c r="C12" s="18"/>
      <c r="D12" s="18"/>
      <c r="E12" s="18"/>
      <c r="F12" s="18"/>
      <c r="G12" s="18"/>
      <c r="H12" s="18"/>
      <c r="I12" s="18"/>
      <c r="J12" s="433" t="s">
        <v>18</v>
      </c>
      <c r="K12" s="433"/>
      <c r="L12" s="433"/>
    </row>
    <row r="13" spans="1:12" s="5" customFormat="1" ht="47.25" customHeight="1">
      <c r="A13" s="12"/>
      <c r="B13" s="17" t="s">
        <v>13</v>
      </c>
      <c r="C13" s="18"/>
      <c r="D13" s="18"/>
      <c r="E13" s="18"/>
      <c r="F13" s="18"/>
      <c r="G13" s="18"/>
      <c r="H13" s="433" t="s">
        <v>187</v>
      </c>
      <c r="I13" s="433"/>
      <c r="J13" s="433"/>
      <c r="K13" s="433"/>
      <c r="L13" s="433"/>
    </row>
    <row r="14" spans="1:12" s="5" customFormat="1" ht="54" customHeight="1">
      <c r="A14" s="9"/>
      <c r="B14" s="19"/>
      <c r="C14" s="20" t="s">
        <v>16</v>
      </c>
      <c r="D14" s="20"/>
      <c r="E14" s="20"/>
      <c r="F14" s="24">
        <v>4</v>
      </c>
      <c r="G14" s="20" t="s">
        <v>26</v>
      </c>
      <c r="H14" s="21"/>
      <c r="I14" s="21"/>
      <c r="J14" s="21"/>
      <c r="K14" s="21"/>
      <c r="L14" s="21"/>
    </row>
    <row r="15" spans="1:12" s="5" customFormat="1" ht="46.5" customHeight="1">
      <c r="A15" s="9"/>
      <c r="B15" s="19"/>
      <c r="C15" s="20" t="s">
        <v>14</v>
      </c>
      <c r="D15" s="20"/>
      <c r="E15" s="20"/>
      <c r="F15" s="20"/>
      <c r="G15" s="20" t="s">
        <v>17</v>
      </c>
      <c r="H15" s="21"/>
      <c r="I15" s="21"/>
      <c r="J15" s="21"/>
      <c r="K15" s="21"/>
      <c r="L15" s="21"/>
    </row>
    <row r="16" spans="2:12" s="5" customFormat="1" ht="72" customHeight="1">
      <c r="B16" s="22"/>
      <c r="C16" s="22"/>
      <c r="D16" s="22"/>
      <c r="E16" s="22"/>
      <c r="F16" s="23" t="s">
        <v>15</v>
      </c>
      <c r="G16" s="22"/>
      <c r="H16" s="22" t="s">
        <v>337</v>
      </c>
      <c r="I16" s="22"/>
      <c r="J16" s="22"/>
      <c r="K16" s="22"/>
      <c r="L16" s="22"/>
    </row>
    <row r="17" s="5" customFormat="1" ht="12.75"/>
  </sheetData>
  <sheetProtection/>
  <mergeCells count="5">
    <mergeCell ref="B2:L2"/>
    <mergeCell ref="H13:L13"/>
    <mergeCell ref="J12:L12"/>
    <mergeCell ref="E9:L9"/>
    <mergeCell ref="H10:L10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zoomScale="130" zoomScaleNormal="130" zoomScalePageLayoutView="0" workbookViewId="0" topLeftCell="A1">
      <selection activeCell="Q3" sqref="Q3"/>
    </sheetView>
  </sheetViews>
  <sheetFormatPr defaultColWidth="9.00390625" defaultRowHeight="13.5"/>
  <cols>
    <col min="1" max="1" width="3.25390625" style="139" customWidth="1"/>
    <col min="2" max="2" width="5.625" style="139" customWidth="1"/>
    <col min="3" max="3" width="4.125" style="139" customWidth="1"/>
    <col min="4" max="4" width="28.50390625" style="139" customWidth="1"/>
    <col min="5" max="5" width="3.625" style="139" customWidth="1"/>
    <col min="6" max="6" width="4.375" style="139" customWidth="1"/>
    <col min="7" max="9" width="3.375" style="139" customWidth="1"/>
    <col min="10" max="10" width="4.50390625" style="139" customWidth="1"/>
    <col min="11" max="11" width="3.375" style="139" customWidth="1"/>
    <col min="12" max="12" width="3.50390625" style="139" customWidth="1"/>
    <col min="13" max="13" width="8.375" style="139" customWidth="1"/>
  </cols>
  <sheetData>
    <row r="1" spans="1:13" s="119" customFormat="1" ht="31.5" customHeight="1">
      <c r="A1" s="465" t="s">
        <v>310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s="120" customFormat="1" ht="31.5" customHeight="1">
      <c r="A2" s="470" t="s">
        <v>0</v>
      </c>
      <c r="B2" s="483" t="s">
        <v>31</v>
      </c>
      <c r="C2" s="486" t="s">
        <v>1</v>
      </c>
      <c r="D2" s="489" t="s">
        <v>2</v>
      </c>
      <c r="E2" s="492" t="s">
        <v>32</v>
      </c>
      <c r="F2" s="473" t="s">
        <v>3</v>
      </c>
      <c r="G2" s="476" t="s">
        <v>81</v>
      </c>
      <c r="H2" s="477"/>
      <c r="I2" s="477"/>
      <c r="J2" s="478"/>
      <c r="K2" s="479" t="s">
        <v>33</v>
      </c>
      <c r="L2" s="482" t="s">
        <v>34</v>
      </c>
      <c r="M2" s="482"/>
    </row>
    <row r="3" spans="1:13" s="120" customFormat="1" ht="47.25" customHeight="1">
      <c r="A3" s="471"/>
      <c r="B3" s="484"/>
      <c r="C3" s="487"/>
      <c r="D3" s="490"/>
      <c r="E3" s="493"/>
      <c r="F3" s="474"/>
      <c r="G3" s="466" t="s">
        <v>4</v>
      </c>
      <c r="H3" s="466" t="s">
        <v>5</v>
      </c>
      <c r="I3" s="466" t="s">
        <v>19</v>
      </c>
      <c r="J3" s="468" t="s">
        <v>20</v>
      </c>
      <c r="K3" s="480"/>
      <c r="L3" s="482"/>
      <c r="M3" s="482"/>
    </row>
    <row r="4" spans="1:13" s="120" customFormat="1" ht="67.5" customHeight="1">
      <c r="A4" s="472"/>
      <c r="B4" s="485"/>
      <c r="C4" s="488"/>
      <c r="D4" s="491"/>
      <c r="E4" s="494"/>
      <c r="F4" s="475"/>
      <c r="G4" s="467"/>
      <c r="H4" s="467"/>
      <c r="I4" s="467"/>
      <c r="J4" s="469"/>
      <c r="K4" s="481"/>
      <c r="L4" s="121" t="s">
        <v>45</v>
      </c>
      <c r="M4" s="121" t="s">
        <v>46</v>
      </c>
    </row>
    <row r="5" spans="1:13" s="131" customFormat="1" ht="18" customHeight="1">
      <c r="A5" s="122">
        <v>1</v>
      </c>
      <c r="B5" s="123">
        <v>2</v>
      </c>
      <c r="C5" s="124">
        <v>3</v>
      </c>
      <c r="D5" s="125">
        <v>4</v>
      </c>
      <c r="E5" s="126">
        <v>5</v>
      </c>
      <c r="F5" s="127">
        <v>6</v>
      </c>
      <c r="G5" s="128">
        <v>7</v>
      </c>
      <c r="H5" s="128">
        <v>8</v>
      </c>
      <c r="I5" s="128">
        <v>9</v>
      </c>
      <c r="J5" s="129">
        <v>10</v>
      </c>
      <c r="K5" s="130">
        <v>11</v>
      </c>
      <c r="L5" s="123">
        <v>12</v>
      </c>
      <c r="M5" s="123">
        <v>13</v>
      </c>
    </row>
    <row r="6" spans="1:13" s="139" customFormat="1" ht="16.5">
      <c r="A6" s="134"/>
      <c r="B6" s="135"/>
      <c r="C6" s="135"/>
      <c r="D6" s="259" t="s">
        <v>161</v>
      </c>
      <c r="E6" s="136"/>
      <c r="F6" s="136"/>
      <c r="G6" s="136"/>
      <c r="H6" s="136"/>
      <c r="I6" s="136"/>
      <c r="J6" s="136"/>
      <c r="K6" s="136"/>
      <c r="L6" s="134"/>
      <c r="M6" s="137"/>
    </row>
    <row r="7" spans="1:13" s="144" customFormat="1" ht="16.5">
      <c r="A7" s="134"/>
      <c r="B7" s="135"/>
      <c r="C7" s="135"/>
      <c r="D7" s="259" t="s">
        <v>190</v>
      </c>
      <c r="E7" s="260"/>
      <c r="F7" s="136"/>
      <c r="G7" s="136"/>
      <c r="H7" s="136"/>
      <c r="I7" s="136"/>
      <c r="J7" s="136"/>
      <c r="K7" s="136"/>
      <c r="L7" s="134"/>
      <c r="M7" s="137"/>
    </row>
    <row r="8" spans="1:13" s="144" customFormat="1" ht="16.5">
      <c r="A8" s="36">
        <v>1</v>
      </c>
      <c r="B8" s="42"/>
      <c r="C8" s="42" t="s">
        <v>24</v>
      </c>
      <c r="D8" s="45" t="s">
        <v>162</v>
      </c>
      <c r="E8" s="430">
        <v>4</v>
      </c>
      <c r="F8" s="270">
        <v>90</v>
      </c>
      <c r="G8" s="270"/>
      <c r="H8" s="270"/>
      <c r="I8" s="270"/>
      <c r="J8" s="270">
        <v>6</v>
      </c>
      <c r="K8" s="270" t="s">
        <v>50</v>
      </c>
      <c r="L8" s="39"/>
      <c r="M8" s="41"/>
    </row>
    <row r="9" spans="1:13" s="144" customFormat="1" ht="16.5">
      <c r="A9" s="36"/>
      <c r="B9" s="42"/>
      <c r="C9" s="42"/>
      <c r="D9" s="48" t="s">
        <v>163</v>
      </c>
      <c r="E9" s="310"/>
      <c r="F9" s="311"/>
      <c r="G9" s="311"/>
      <c r="H9" s="311"/>
      <c r="I9" s="311"/>
      <c r="J9" s="311"/>
      <c r="K9" s="311"/>
      <c r="L9" s="36"/>
      <c r="M9" s="41"/>
    </row>
    <row r="10" spans="1:13" s="144" customFormat="1" ht="16.5">
      <c r="A10" s="36"/>
      <c r="B10" s="42"/>
      <c r="C10" s="42"/>
      <c r="D10" s="48" t="s">
        <v>164</v>
      </c>
      <c r="E10" s="312"/>
      <c r="F10" s="280"/>
      <c r="G10" s="280"/>
      <c r="H10" s="280"/>
      <c r="I10" s="280"/>
      <c r="J10" s="280"/>
      <c r="K10" s="280"/>
      <c r="L10" s="36"/>
      <c r="M10" s="41"/>
    </row>
    <row r="11" spans="1:13" s="144" customFormat="1" ht="16.5">
      <c r="A11" s="134"/>
      <c r="B11" s="135"/>
      <c r="C11" s="135"/>
      <c r="D11" s="259" t="s">
        <v>191</v>
      </c>
      <c r="E11" s="260"/>
      <c r="F11" s="136"/>
      <c r="G11" s="136"/>
      <c r="H11" s="136"/>
      <c r="I11" s="136"/>
      <c r="J11" s="136"/>
      <c r="K11" s="136"/>
      <c r="L11" s="134"/>
      <c r="M11" s="137"/>
    </row>
    <row r="12" spans="1:13" s="144" customFormat="1" ht="16.5">
      <c r="A12" s="36">
        <v>1</v>
      </c>
      <c r="B12" s="42"/>
      <c r="C12" s="42" t="s">
        <v>24</v>
      </c>
      <c r="D12" s="45" t="s">
        <v>162</v>
      </c>
      <c r="E12" s="430">
        <v>4</v>
      </c>
      <c r="F12" s="270">
        <v>90</v>
      </c>
      <c r="G12" s="270"/>
      <c r="H12" s="270"/>
      <c r="I12" s="270"/>
      <c r="J12" s="270">
        <v>6</v>
      </c>
      <c r="K12" s="270" t="s">
        <v>50</v>
      </c>
      <c r="L12" s="39"/>
      <c r="M12" s="41"/>
    </row>
    <row r="13" spans="1:13" s="144" customFormat="1" ht="22.5" customHeight="1">
      <c r="A13" s="36"/>
      <c r="B13" s="42"/>
      <c r="C13" s="42"/>
      <c r="D13" s="48" t="s">
        <v>164</v>
      </c>
      <c r="E13" s="310"/>
      <c r="F13" s="311"/>
      <c r="G13" s="311"/>
      <c r="H13" s="311"/>
      <c r="I13" s="311"/>
      <c r="J13" s="311"/>
      <c r="K13" s="311"/>
      <c r="L13" s="36"/>
      <c r="M13" s="41"/>
    </row>
    <row r="14" spans="1:13" s="144" customFormat="1" ht="22.5" customHeight="1">
      <c r="A14" s="36"/>
      <c r="B14" s="42"/>
      <c r="C14" s="42"/>
      <c r="D14" s="48" t="s">
        <v>163</v>
      </c>
      <c r="E14" s="312"/>
      <c r="F14" s="280"/>
      <c r="G14" s="280"/>
      <c r="H14" s="280"/>
      <c r="I14" s="280"/>
      <c r="J14" s="280"/>
      <c r="K14" s="280"/>
      <c r="L14" s="36"/>
      <c r="M14" s="41"/>
    </row>
    <row r="15" spans="1:13" s="144" customFormat="1" ht="22.5" customHeight="1">
      <c r="A15" s="36"/>
      <c r="B15" s="42"/>
      <c r="C15" s="42"/>
      <c r="D15" s="259" t="s">
        <v>87</v>
      </c>
      <c r="E15" s="310"/>
      <c r="F15" s="311"/>
      <c r="G15" s="311"/>
      <c r="H15" s="311"/>
      <c r="I15" s="311"/>
      <c r="J15" s="311"/>
      <c r="K15" s="311"/>
      <c r="L15" s="36"/>
      <c r="M15" s="41"/>
    </row>
    <row r="16" spans="1:13" s="144" customFormat="1" ht="22.5" customHeight="1">
      <c r="A16" s="36">
        <v>1</v>
      </c>
      <c r="B16" s="42"/>
      <c r="C16" s="42" t="s">
        <v>24</v>
      </c>
      <c r="D16" s="45" t="s">
        <v>162</v>
      </c>
      <c r="E16" s="430">
        <v>4</v>
      </c>
      <c r="F16" s="270">
        <v>90</v>
      </c>
      <c r="G16" s="270"/>
      <c r="H16" s="270"/>
      <c r="I16" s="270"/>
      <c r="J16" s="270">
        <v>6</v>
      </c>
      <c r="K16" s="270" t="s">
        <v>50</v>
      </c>
      <c r="L16" s="39"/>
      <c r="M16" s="41"/>
    </row>
    <row r="17" spans="1:13" s="144" customFormat="1" ht="22.5" customHeight="1">
      <c r="A17" s="36"/>
      <c r="B17" s="42"/>
      <c r="C17" s="42"/>
      <c r="D17" s="48" t="s">
        <v>164</v>
      </c>
      <c r="E17" s="312"/>
      <c r="F17" s="280"/>
      <c r="G17" s="280"/>
      <c r="H17" s="280"/>
      <c r="I17" s="280"/>
      <c r="J17" s="280"/>
      <c r="K17" s="280"/>
      <c r="L17" s="36"/>
      <c r="M17" s="41"/>
    </row>
    <row r="18" spans="1:13" s="144" customFormat="1" ht="22.5" customHeight="1">
      <c r="A18" s="36"/>
      <c r="B18" s="42"/>
      <c r="C18" s="42"/>
      <c r="D18" s="48" t="s">
        <v>163</v>
      </c>
      <c r="E18" s="312"/>
      <c r="F18" s="280"/>
      <c r="G18" s="280"/>
      <c r="H18" s="280"/>
      <c r="I18" s="280"/>
      <c r="J18" s="280"/>
      <c r="K18" s="280"/>
      <c r="L18" s="36"/>
      <c r="M18" s="41"/>
    </row>
    <row r="19" spans="1:13" s="145" customFormat="1" ht="22.5" customHeight="1">
      <c r="A19" s="36"/>
      <c r="B19" s="42"/>
      <c r="C19" s="42"/>
      <c r="D19" s="259" t="s">
        <v>88</v>
      </c>
      <c r="E19" s="313"/>
      <c r="F19" s="280"/>
      <c r="G19" s="280"/>
      <c r="H19" s="280"/>
      <c r="I19" s="280"/>
      <c r="J19" s="280"/>
      <c r="K19" s="280"/>
      <c r="L19" s="36"/>
      <c r="M19" s="41"/>
    </row>
    <row r="20" spans="1:13" s="145" customFormat="1" ht="22.5" customHeight="1">
      <c r="A20" s="36">
        <v>2</v>
      </c>
      <c r="B20" s="42"/>
      <c r="C20" s="42" t="s">
        <v>24</v>
      </c>
      <c r="D20" s="45" t="s">
        <v>165</v>
      </c>
      <c r="E20" s="430">
        <v>4</v>
      </c>
      <c r="F20" s="270">
        <v>90</v>
      </c>
      <c r="G20" s="270"/>
      <c r="H20" s="270"/>
      <c r="I20" s="270"/>
      <c r="J20" s="270">
        <v>6</v>
      </c>
      <c r="K20" s="270" t="s">
        <v>50</v>
      </c>
      <c r="L20" s="36"/>
      <c r="M20" s="41"/>
    </row>
    <row r="21" spans="1:13" s="145" customFormat="1" ht="22.5" customHeight="1">
      <c r="A21" s="140"/>
      <c r="B21" s="141"/>
      <c r="C21" s="141"/>
      <c r="D21" s="48" t="s">
        <v>164</v>
      </c>
      <c r="E21" s="312"/>
      <c r="F21" s="270"/>
      <c r="G21" s="270"/>
      <c r="H21" s="270"/>
      <c r="I21" s="270"/>
      <c r="J21" s="270"/>
      <c r="K21" s="270"/>
      <c r="L21" s="39"/>
      <c r="M21" s="211"/>
    </row>
    <row r="22" spans="1:13" s="145" customFormat="1" ht="16.5">
      <c r="A22" s="140"/>
      <c r="B22" s="141"/>
      <c r="C22" s="141"/>
      <c r="D22" s="48" t="s">
        <v>163</v>
      </c>
      <c r="E22" s="312"/>
      <c r="F22" s="270"/>
      <c r="G22" s="270"/>
      <c r="H22" s="270"/>
      <c r="I22" s="270"/>
      <c r="J22" s="270"/>
      <c r="K22" s="270"/>
      <c r="L22" s="39"/>
      <c r="M22" s="211"/>
    </row>
    <row r="23" spans="1:16" ht="16.5">
      <c r="A23" s="140"/>
      <c r="B23" s="141"/>
      <c r="C23" s="262"/>
      <c r="D23" s="259" t="s">
        <v>166</v>
      </c>
      <c r="E23" s="314"/>
      <c r="F23" s="270"/>
      <c r="G23" s="315"/>
      <c r="H23" s="316"/>
      <c r="I23" s="316"/>
      <c r="J23" s="270"/>
      <c r="K23" s="270"/>
      <c r="L23" s="39"/>
      <c r="M23" s="211"/>
      <c r="N23" s="149"/>
      <c r="O23" s="149"/>
      <c r="P23" s="84"/>
    </row>
    <row r="24" spans="1:17" ht="16.5">
      <c r="A24" s="140">
        <v>3</v>
      </c>
      <c r="B24" s="141"/>
      <c r="C24" s="263" t="s">
        <v>167</v>
      </c>
      <c r="D24" s="48" t="s">
        <v>168</v>
      </c>
      <c r="E24" s="317">
        <v>1</v>
      </c>
      <c r="F24" s="316">
        <v>45</v>
      </c>
      <c r="G24" s="315">
        <v>2</v>
      </c>
      <c r="H24" s="316"/>
      <c r="I24" s="316"/>
      <c r="J24" s="270">
        <v>1</v>
      </c>
      <c r="K24" s="270" t="s">
        <v>51</v>
      </c>
      <c r="L24" s="140"/>
      <c r="M24" s="142"/>
      <c r="P24" s="149"/>
      <c r="Q24" s="84"/>
    </row>
    <row r="25" spans="1:13" ht="16.5">
      <c r="A25" s="140"/>
      <c r="B25" s="141"/>
      <c r="C25" s="263"/>
      <c r="D25" s="259" t="s">
        <v>169</v>
      </c>
      <c r="E25" s="315"/>
      <c r="F25" s="316"/>
      <c r="G25" s="315"/>
      <c r="H25" s="316"/>
      <c r="I25" s="316"/>
      <c r="J25" s="270"/>
      <c r="K25" s="270"/>
      <c r="L25" s="140"/>
      <c r="M25" s="142"/>
    </row>
    <row r="26" spans="1:13" ht="16.5">
      <c r="A26" s="140">
        <v>4</v>
      </c>
      <c r="B26" s="141"/>
      <c r="C26" s="141" t="s">
        <v>170</v>
      </c>
      <c r="D26" s="210" t="s">
        <v>171</v>
      </c>
      <c r="E26" s="312"/>
      <c r="F26" s="270">
        <v>30</v>
      </c>
      <c r="G26" s="270">
        <v>2</v>
      </c>
      <c r="H26" s="270"/>
      <c r="I26" s="270"/>
      <c r="J26" s="270"/>
      <c r="K26" s="270" t="s">
        <v>50</v>
      </c>
      <c r="L26" s="39"/>
      <c r="M26" s="211"/>
    </row>
    <row r="27" spans="1:13" ht="16.5">
      <c r="A27" s="140"/>
      <c r="B27" s="141"/>
      <c r="C27" s="141"/>
      <c r="D27" s="259" t="s">
        <v>172</v>
      </c>
      <c r="E27" s="312"/>
      <c r="F27" s="270"/>
      <c r="G27" s="270"/>
      <c r="H27" s="270"/>
      <c r="I27" s="270"/>
      <c r="J27" s="270"/>
      <c r="K27" s="270"/>
      <c r="L27" s="39"/>
      <c r="M27" s="211"/>
    </row>
    <row r="28" spans="1:13" ht="16.5">
      <c r="A28" s="140">
        <v>5</v>
      </c>
      <c r="B28" s="141"/>
      <c r="C28" s="141" t="s">
        <v>173</v>
      </c>
      <c r="D28" s="210" t="s">
        <v>174</v>
      </c>
      <c r="E28" s="312"/>
      <c r="F28" s="270">
        <v>30</v>
      </c>
      <c r="G28" s="270">
        <v>2</v>
      </c>
      <c r="H28" s="270"/>
      <c r="I28" s="270"/>
      <c r="J28" s="270"/>
      <c r="K28" s="270" t="s">
        <v>50</v>
      </c>
      <c r="L28" s="39"/>
      <c r="M28" s="211"/>
    </row>
    <row r="29" spans="1:13" ht="16.5">
      <c r="A29" s="140">
        <v>6</v>
      </c>
      <c r="B29" s="141"/>
      <c r="C29" s="141" t="s">
        <v>173</v>
      </c>
      <c r="D29" s="210" t="s">
        <v>175</v>
      </c>
      <c r="E29" s="312"/>
      <c r="F29" s="270">
        <v>30</v>
      </c>
      <c r="G29" s="270">
        <v>2</v>
      </c>
      <c r="H29" s="270"/>
      <c r="I29" s="270"/>
      <c r="J29" s="270"/>
      <c r="K29" s="270" t="s">
        <v>50</v>
      </c>
      <c r="L29" s="39"/>
      <c r="M29" s="211"/>
    </row>
    <row r="30" spans="1:13" ht="16.5">
      <c r="A30" s="140">
        <v>7</v>
      </c>
      <c r="B30" s="141"/>
      <c r="C30" s="141" t="s">
        <v>150</v>
      </c>
      <c r="D30" s="210" t="s">
        <v>176</v>
      </c>
      <c r="E30" s="312"/>
      <c r="F30" s="270">
        <v>60</v>
      </c>
      <c r="G30" s="270">
        <v>2</v>
      </c>
      <c r="H30" s="270"/>
      <c r="I30" s="270"/>
      <c r="J30" s="270">
        <v>2</v>
      </c>
      <c r="K30" s="270" t="s">
        <v>51</v>
      </c>
      <c r="L30" s="39"/>
      <c r="M30" s="142"/>
    </row>
    <row r="31" spans="1:16" ht="32.25" customHeight="1" hidden="1">
      <c r="A31" s="140"/>
      <c r="B31" s="141"/>
      <c r="C31" s="262"/>
      <c r="D31" s="261"/>
      <c r="E31" s="314"/>
      <c r="F31" s="270"/>
      <c r="G31" s="315"/>
      <c r="H31" s="316"/>
      <c r="I31" s="316"/>
      <c r="J31" s="270"/>
      <c r="K31" s="270"/>
      <c r="L31" s="39"/>
      <c r="M31" s="211"/>
      <c r="N31" s="149"/>
      <c r="O31" s="149"/>
      <c r="P31" s="84"/>
    </row>
    <row r="32" spans="1:17" ht="1.5" customHeight="1">
      <c r="A32" s="140"/>
      <c r="B32" s="141"/>
      <c r="C32" s="263"/>
      <c r="D32" s="48"/>
      <c r="E32" s="317"/>
      <c r="F32" s="316"/>
      <c r="G32" s="315"/>
      <c r="H32" s="316"/>
      <c r="I32" s="316"/>
      <c r="J32" s="270"/>
      <c r="K32" s="270"/>
      <c r="L32" s="140"/>
      <c r="M32" s="142"/>
      <c r="P32" s="149"/>
      <c r="Q32" s="84"/>
    </row>
    <row r="33" spans="1:13" ht="1.5" customHeight="1">
      <c r="A33" s="140"/>
      <c r="B33" s="141"/>
      <c r="C33" s="263"/>
      <c r="D33" s="261"/>
      <c r="E33" s="315"/>
      <c r="F33" s="316"/>
      <c r="G33" s="315"/>
      <c r="H33" s="316"/>
      <c r="I33" s="316"/>
      <c r="J33" s="270"/>
      <c r="K33" s="270"/>
      <c r="L33" s="140"/>
      <c r="M33" s="142"/>
    </row>
    <row r="34" spans="1:13" ht="16.5" hidden="1">
      <c r="A34" s="140"/>
      <c r="B34" s="141"/>
      <c r="C34" s="141"/>
      <c r="D34" s="210"/>
      <c r="E34" s="312"/>
      <c r="F34" s="270"/>
      <c r="G34" s="270"/>
      <c r="H34" s="270"/>
      <c r="I34" s="270"/>
      <c r="J34" s="270"/>
      <c r="K34" s="270"/>
      <c r="L34" s="39"/>
      <c r="M34" s="211"/>
    </row>
    <row r="35" spans="1:13" ht="16.5" hidden="1">
      <c r="A35" s="140"/>
      <c r="B35" s="141"/>
      <c r="C35" s="141"/>
      <c r="D35" s="264"/>
      <c r="E35" s="312"/>
      <c r="F35" s="270"/>
      <c r="G35" s="270"/>
      <c r="H35" s="270"/>
      <c r="I35" s="270"/>
      <c r="J35" s="270"/>
      <c r="K35" s="270"/>
      <c r="L35" s="39"/>
      <c r="M35" s="211"/>
    </row>
    <row r="36" spans="1:13" ht="16.5" hidden="1">
      <c r="A36" s="140"/>
      <c r="B36" s="141"/>
      <c r="C36" s="141"/>
      <c r="D36" s="210"/>
      <c r="E36" s="312"/>
      <c r="F36" s="270"/>
      <c r="G36" s="270"/>
      <c r="H36" s="270"/>
      <c r="I36" s="270"/>
      <c r="J36" s="270"/>
      <c r="K36" s="270"/>
      <c r="L36" s="39"/>
      <c r="M36" s="211"/>
    </row>
    <row r="37" spans="1:13" ht="16.5" hidden="1">
      <c r="A37" s="140"/>
      <c r="B37" s="141"/>
      <c r="C37" s="141"/>
      <c r="D37" s="210"/>
      <c r="E37" s="312"/>
      <c r="F37" s="270"/>
      <c r="G37" s="270"/>
      <c r="H37" s="270"/>
      <c r="I37" s="270"/>
      <c r="J37" s="270"/>
      <c r="K37" s="270"/>
      <c r="L37" s="39"/>
      <c r="M37" s="211"/>
    </row>
    <row r="38" spans="1:13" ht="16.5" hidden="1">
      <c r="A38" s="140"/>
      <c r="B38" s="141"/>
      <c r="C38" s="141"/>
      <c r="D38" s="210"/>
      <c r="E38" s="312"/>
      <c r="F38" s="270"/>
      <c r="G38" s="270"/>
      <c r="H38" s="270"/>
      <c r="I38" s="270"/>
      <c r="J38" s="270"/>
      <c r="K38" s="270"/>
      <c r="L38" s="39"/>
      <c r="M38" s="142"/>
    </row>
    <row r="39" spans="1:13" ht="16.5">
      <c r="A39" s="251"/>
      <c r="B39" s="252"/>
      <c r="C39" s="252"/>
      <c r="D39" s="336"/>
      <c r="E39" s="337"/>
      <c r="F39" s="338"/>
      <c r="G39" s="338"/>
      <c r="H39" s="338"/>
      <c r="I39" s="338"/>
      <c r="J39" s="338"/>
      <c r="K39" s="338"/>
      <c r="L39" s="339"/>
      <c r="M39" s="255"/>
    </row>
    <row r="40" spans="1:13" ht="16.5">
      <c r="A40" s="251"/>
      <c r="B40" s="252"/>
      <c r="C40" s="252"/>
      <c r="D40" s="336"/>
      <c r="E40" s="337"/>
      <c r="F40" s="338"/>
      <c r="G40" s="338"/>
      <c r="H40" s="338"/>
      <c r="I40" s="338"/>
      <c r="J40" s="338"/>
      <c r="K40" s="338"/>
      <c r="L40" s="339"/>
      <c r="M40" s="255"/>
    </row>
    <row r="41" spans="1:13" ht="16.5">
      <c r="A41" s="251"/>
      <c r="B41"/>
      <c r="C41"/>
      <c r="D41"/>
      <c r="E41"/>
      <c r="F41"/>
      <c r="G41"/>
      <c r="H41"/>
      <c r="I41"/>
      <c r="J41"/>
      <c r="K41"/>
      <c r="L41"/>
      <c r="M41"/>
    </row>
    <row r="42" spans="1:13" ht="16.5">
      <c r="A42" s="265"/>
      <c r="B42"/>
      <c r="C42"/>
      <c r="D42"/>
      <c r="E42"/>
      <c r="F42"/>
      <c r="G42"/>
      <c r="H42"/>
      <c r="I42"/>
      <c r="J42" s="148" t="s">
        <v>89</v>
      </c>
      <c r="K42" s="148"/>
      <c r="L42" s="148"/>
      <c r="M42" s="149"/>
    </row>
    <row r="43" spans="1:13" ht="16.5">
      <c r="A43" s="265"/>
      <c r="B43"/>
      <c r="C43"/>
      <c r="D43"/>
      <c r="E43"/>
      <c r="F43"/>
      <c r="G43"/>
      <c r="H43"/>
      <c r="I43"/>
      <c r="J43" s="148"/>
      <c r="K43" s="149"/>
      <c r="L43" s="148" t="s">
        <v>188</v>
      </c>
      <c r="M43" s="148"/>
    </row>
    <row r="44" spans="1:10" ht="16.5">
      <c r="A44" s="254"/>
      <c r="B44" s="266"/>
      <c r="C44" s="266"/>
      <c r="D44" s="144"/>
      <c r="E44" s="138"/>
      <c r="F44" s="138"/>
      <c r="G44" s="267"/>
      <c r="H44" s="138"/>
      <c r="I44" s="138"/>
      <c r="J44" s="138"/>
    </row>
    <row r="45" spans="1:13" ht="16.5">
      <c r="A45" s="254"/>
      <c r="B45" s="266"/>
      <c r="C45" s="266"/>
      <c r="D45" s="138"/>
      <c r="E45" s="138"/>
      <c r="F45" s="138"/>
      <c r="G45" s="138"/>
      <c r="H45" s="138"/>
      <c r="I45" s="138"/>
      <c r="J45" s="138"/>
      <c r="K45" s="138"/>
      <c r="L45" s="138"/>
      <c r="M45" s="246"/>
    </row>
  </sheetData>
  <sheetProtection/>
  <mergeCells count="14">
    <mergeCell ref="B2:B4"/>
    <mergeCell ref="C2:C4"/>
    <mergeCell ref="D2:D4"/>
    <mergeCell ref="E2:E4"/>
    <mergeCell ref="A1:M1"/>
    <mergeCell ref="G3:G4"/>
    <mergeCell ref="H3:H4"/>
    <mergeCell ref="I3:I4"/>
    <mergeCell ref="J3:J4"/>
    <mergeCell ref="A2:A4"/>
    <mergeCell ref="F2:F4"/>
    <mergeCell ref="G2:J2"/>
    <mergeCell ref="K2:K4"/>
    <mergeCell ref="L2:M3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W23"/>
  <sheetViews>
    <sheetView zoomScale="115" zoomScaleNormal="115" zoomScalePageLayoutView="0" workbookViewId="0" topLeftCell="A1">
      <selection activeCell="J26" sqref="J26"/>
    </sheetView>
  </sheetViews>
  <sheetFormatPr defaultColWidth="9.00390625" defaultRowHeight="13.5"/>
  <cols>
    <col min="4" max="4" width="12.25390625" style="0" customWidth="1"/>
  </cols>
  <sheetData>
    <row r="5" spans="11:23" ht="13.5">
      <c r="K5" s="497" t="s">
        <v>32</v>
      </c>
      <c r="L5" s="500" t="s">
        <v>3</v>
      </c>
      <c r="M5" s="503" t="s">
        <v>81</v>
      </c>
      <c r="N5" s="504"/>
      <c r="O5" s="504"/>
      <c r="P5" s="505"/>
      <c r="Q5" s="506" t="s">
        <v>33</v>
      </c>
      <c r="R5" s="512" t="s">
        <v>34</v>
      </c>
      <c r="S5" s="513"/>
      <c r="T5" s="516" t="s">
        <v>35</v>
      </c>
      <c r="U5" s="517"/>
      <c r="V5" s="517"/>
      <c r="W5" s="518"/>
    </row>
    <row r="6" spans="11:23" ht="13.5">
      <c r="K6" s="498"/>
      <c r="L6" s="501"/>
      <c r="M6" s="519" t="s">
        <v>4</v>
      </c>
      <c r="N6" s="519" t="s">
        <v>5</v>
      </c>
      <c r="O6" s="519" t="s">
        <v>19</v>
      </c>
      <c r="P6" s="521" t="s">
        <v>20</v>
      </c>
      <c r="Q6" s="507"/>
      <c r="R6" s="514"/>
      <c r="S6" s="515"/>
      <c r="T6" s="456" t="s">
        <v>3</v>
      </c>
      <c r="U6" s="435" t="s">
        <v>42</v>
      </c>
      <c r="V6" s="435" t="s">
        <v>43</v>
      </c>
      <c r="W6" s="435" t="s">
        <v>44</v>
      </c>
    </row>
    <row r="7" spans="2:23" ht="50.25">
      <c r="B7" s="509" t="s">
        <v>90</v>
      </c>
      <c r="C7" s="509"/>
      <c r="D7" s="509"/>
      <c r="E7" s="509"/>
      <c r="F7" s="509"/>
      <c r="G7" s="509"/>
      <c r="K7" s="499"/>
      <c r="L7" s="502"/>
      <c r="M7" s="520"/>
      <c r="N7" s="520"/>
      <c r="O7" s="520"/>
      <c r="P7" s="522"/>
      <c r="Q7" s="508"/>
      <c r="R7" s="56" t="s">
        <v>45</v>
      </c>
      <c r="S7" s="57" t="s">
        <v>46</v>
      </c>
      <c r="T7" s="456"/>
      <c r="U7" s="435"/>
      <c r="V7" s="435"/>
      <c r="W7" s="435"/>
    </row>
    <row r="8" spans="2:7" ht="15">
      <c r="B8" s="146"/>
      <c r="C8" s="147"/>
      <c r="D8" s="147"/>
      <c r="E8" s="139"/>
      <c r="F8" s="139"/>
      <c r="G8" s="139"/>
    </row>
    <row r="9" spans="2:23" ht="16.5">
      <c r="B9" s="495" t="s">
        <v>196</v>
      </c>
      <c r="C9" s="495"/>
      <c r="D9" s="495"/>
      <c r="E9" s="496">
        <v>240</v>
      </c>
      <c r="F9" s="496"/>
      <c r="G9" s="496"/>
      <c r="J9">
        <v>1</v>
      </c>
      <c r="K9" s="322">
        <v>30</v>
      </c>
      <c r="L9" s="326">
        <v>330</v>
      </c>
      <c r="M9" s="322">
        <v>7</v>
      </c>
      <c r="N9" s="322">
        <v>2</v>
      </c>
      <c r="O9" s="322">
        <v>2</v>
      </c>
      <c r="P9" s="322">
        <v>11</v>
      </c>
      <c r="Q9" s="323" t="s">
        <v>227</v>
      </c>
      <c r="R9" s="323" t="s">
        <v>312</v>
      </c>
      <c r="S9" s="325">
        <v>2</v>
      </c>
      <c r="T9" s="326">
        <v>470</v>
      </c>
      <c r="U9" s="327">
        <v>230</v>
      </c>
      <c r="V9" s="326">
        <v>40</v>
      </c>
      <c r="W9" s="326">
        <v>200</v>
      </c>
    </row>
    <row r="10" spans="2:23" ht="21.75" customHeight="1">
      <c r="B10" s="523" t="s">
        <v>91</v>
      </c>
      <c r="C10" s="523"/>
      <c r="D10" s="523"/>
      <c r="E10" s="511">
        <v>2420</v>
      </c>
      <c r="F10" s="511"/>
      <c r="G10" s="511"/>
      <c r="J10">
        <v>2</v>
      </c>
      <c r="K10" s="322">
        <v>30</v>
      </c>
      <c r="L10" s="323">
        <v>330</v>
      </c>
      <c r="M10" s="322">
        <v>9</v>
      </c>
      <c r="N10" s="322">
        <v>4</v>
      </c>
      <c r="O10" s="322">
        <v>2</v>
      </c>
      <c r="P10" s="322">
        <v>7</v>
      </c>
      <c r="Q10" s="323" t="s">
        <v>142</v>
      </c>
      <c r="R10" s="323" t="s">
        <v>314</v>
      </c>
      <c r="S10" s="324">
        <v>1</v>
      </c>
      <c r="T10" s="323">
        <v>470</v>
      </c>
      <c r="U10" s="322">
        <v>230</v>
      </c>
      <c r="V10" s="323">
        <v>40</v>
      </c>
      <c r="W10" s="323">
        <v>200</v>
      </c>
    </row>
    <row r="11" spans="2:23" ht="21.75" customHeight="1">
      <c r="B11" s="510" t="s">
        <v>92</v>
      </c>
      <c r="C11" s="510"/>
      <c r="D11" s="510"/>
      <c r="E11" s="511">
        <f>E10-E12</f>
        <v>2270</v>
      </c>
      <c r="F11" s="511"/>
      <c r="G11" s="511"/>
      <c r="J11">
        <v>3</v>
      </c>
      <c r="K11" s="322">
        <v>30</v>
      </c>
      <c r="L11" s="326">
        <v>330</v>
      </c>
      <c r="M11" s="322">
        <v>12</v>
      </c>
      <c r="N11" s="322">
        <v>3</v>
      </c>
      <c r="O11" s="322">
        <v>6</v>
      </c>
      <c r="P11" s="322">
        <v>1</v>
      </c>
      <c r="Q11" s="323" t="s">
        <v>235</v>
      </c>
      <c r="R11" s="323" t="s">
        <v>312</v>
      </c>
      <c r="S11" s="325">
        <v>2</v>
      </c>
      <c r="T11" s="326">
        <v>470</v>
      </c>
      <c r="U11" s="327">
        <v>230</v>
      </c>
      <c r="V11" s="326">
        <v>40</v>
      </c>
      <c r="W11" s="326">
        <v>200</v>
      </c>
    </row>
    <row r="12" spans="2:23" ht="21.75" customHeight="1">
      <c r="B12" s="510" t="s">
        <v>93</v>
      </c>
      <c r="C12" s="510"/>
      <c r="D12" s="510"/>
      <c r="E12" s="511">
        <v>150</v>
      </c>
      <c r="F12" s="511"/>
      <c r="G12" s="511"/>
      <c r="J12">
        <v>4</v>
      </c>
      <c r="K12" s="322">
        <v>30</v>
      </c>
      <c r="L12" s="326">
        <v>330</v>
      </c>
      <c r="M12" s="322">
        <v>12</v>
      </c>
      <c r="N12" s="322">
        <v>0</v>
      </c>
      <c r="O12" s="322">
        <v>6</v>
      </c>
      <c r="P12" s="322">
        <v>4</v>
      </c>
      <c r="Q12" s="323" t="s">
        <v>228</v>
      </c>
      <c r="R12" s="323" t="s">
        <v>327</v>
      </c>
      <c r="S12" s="325">
        <v>2</v>
      </c>
      <c r="T12" s="326">
        <v>470</v>
      </c>
      <c r="U12" s="327">
        <v>230</v>
      </c>
      <c r="V12" s="326">
        <v>40</v>
      </c>
      <c r="W12" s="326">
        <v>200</v>
      </c>
    </row>
    <row r="13" spans="2:23" ht="21.75" customHeight="1">
      <c r="B13" s="510" t="s">
        <v>94</v>
      </c>
      <c r="C13" s="510"/>
      <c r="D13" s="510"/>
      <c r="E13" s="511">
        <v>27</v>
      </c>
      <c r="F13" s="511"/>
      <c r="G13" s="511"/>
      <c r="J13">
        <v>5</v>
      </c>
      <c r="K13" s="322">
        <v>30</v>
      </c>
      <c r="L13" s="326">
        <v>300</v>
      </c>
      <c r="M13" s="322">
        <v>10</v>
      </c>
      <c r="N13" s="322">
        <v>1</v>
      </c>
      <c r="O13" s="322">
        <v>9</v>
      </c>
      <c r="P13" s="322">
        <v>0</v>
      </c>
      <c r="Q13" s="323" t="s">
        <v>228</v>
      </c>
      <c r="R13" s="323" t="s">
        <v>317</v>
      </c>
      <c r="S13" s="325">
        <v>4</v>
      </c>
      <c r="T13" s="326">
        <v>500</v>
      </c>
      <c r="U13" s="327">
        <v>220</v>
      </c>
      <c r="V13" s="326">
        <v>80</v>
      </c>
      <c r="W13" s="326">
        <v>200</v>
      </c>
    </row>
    <row r="14" spans="2:23" ht="21.75" customHeight="1">
      <c r="B14" s="524" t="s">
        <v>95</v>
      </c>
      <c r="C14" s="525"/>
      <c r="D14" s="526"/>
      <c r="E14" s="527">
        <v>12</v>
      </c>
      <c r="F14" s="528"/>
      <c r="G14" s="529"/>
      <c r="J14">
        <v>6</v>
      </c>
      <c r="K14" s="322">
        <v>30</v>
      </c>
      <c r="L14" s="326">
        <v>300</v>
      </c>
      <c r="M14" s="322">
        <v>11</v>
      </c>
      <c r="N14" s="322">
        <v>1</v>
      </c>
      <c r="O14" s="322">
        <v>6</v>
      </c>
      <c r="P14" s="322">
        <v>2</v>
      </c>
      <c r="Q14" s="323" t="s">
        <v>228</v>
      </c>
      <c r="R14" s="323" t="s">
        <v>328</v>
      </c>
      <c r="S14" s="325">
        <v>4</v>
      </c>
      <c r="T14" s="326">
        <v>500</v>
      </c>
      <c r="U14" s="327">
        <v>220</v>
      </c>
      <c r="V14" s="326">
        <v>80</v>
      </c>
      <c r="W14" s="326">
        <v>200</v>
      </c>
    </row>
    <row r="15" spans="2:23" ht="21.75" customHeight="1">
      <c r="B15" s="510" t="s">
        <v>96</v>
      </c>
      <c r="C15" s="510"/>
      <c r="D15" s="510"/>
      <c r="E15" s="511">
        <v>3</v>
      </c>
      <c r="F15" s="511"/>
      <c r="G15" s="511"/>
      <c r="J15">
        <v>7</v>
      </c>
      <c r="K15" s="322">
        <v>30</v>
      </c>
      <c r="L15" s="326">
        <v>300</v>
      </c>
      <c r="M15" s="322">
        <v>9</v>
      </c>
      <c r="N15" s="322">
        <v>0</v>
      </c>
      <c r="O15" s="322">
        <v>9</v>
      </c>
      <c r="P15" s="322">
        <v>2</v>
      </c>
      <c r="Q15" s="323" t="s">
        <v>158</v>
      </c>
      <c r="R15" s="323" t="s">
        <v>326</v>
      </c>
      <c r="S15" s="325">
        <v>4</v>
      </c>
      <c r="T15" s="326">
        <v>500</v>
      </c>
      <c r="U15" s="327">
        <v>220</v>
      </c>
      <c r="V15" s="326">
        <v>80</v>
      </c>
      <c r="W15" s="326">
        <v>200</v>
      </c>
    </row>
    <row r="16" spans="2:23" ht="21.75" customHeight="1">
      <c r="B16" s="510" t="s">
        <v>97</v>
      </c>
      <c r="C16" s="510"/>
      <c r="D16" s="510"/>
      <c r="E16" s="511">
        <v>1</v>
      </c>
      <c r="F16" s="511"/>
      <c r="G16" s="511"/>
      <c r="J16">
        <v>8</v>
      </c>
      <c r="K16" s="322">
        <v>20</v>
      </c>
      <c r="L16" s="323">
        <v>200</v>
      </c>
      <c r="M16" s="323">
        <v>10</v>
      </c>
      <c r="N16" s="323">
        <v>0</v>
      </c>
      <c r="O16" s="323"/>
      <c r="P16" s="323">
        <v>10</v>
      </c>
      <c r="Q16" s="323" t="s">
        <v>158</v>
      </c>
      <c r="R16" s="323"/>
      <c r="S16" s="324"/>
      <c r="T16" s="323">
        <v>330</v>
      </c>
      <c r="U16" s="322">
        <v>100</v>
      </c>
      <c r="V16" s="323">
        <v>100</v>
      </c>
      <c r="W16" s="322">
        <v>130</v>
      </c>
    </row>
    <row r="17" spans="2:11" ht="21.75" customHeight="1">
      <c r="B17" s="510" t="s">
        <v>98</v>
      </c>
      <c r="C17" s="510"/>
      <c r="D17" s="510"/>
      <c r="E17" s="511">
        <v>2</v>
      </c>
      <c r="F17" s="511"/>
      <c r="G17" s="511"/>
      <c r="K17" s="335">
        <v>10</v>
      </c>
    </row>
    <row r="18" spans="2:7" ht="21.75" customHeight="1">
      <c r="B18" s="510" t="s">
        <v>99</v>
      </c>
      <c r="C18" s="510"/>
      <c r="D18" s="510"/>
      <c r="E18" s="511">
        <v>12</v>
      </c>
      <c r="F18" s="511"/>
      <c r="G18" s="511"/>
    </row>
    <row r="19" spans="2:23" ht="21.75" customHeight="1">
      <c r="B19" s="510" t="s">
        <v>100</v>
      </c>
      <c r="C19" s="510"/>
      <c r="D19" s="510"/>
      <c r="E19" s="511">
        <v>0</v>
      </c>
      <c r="F19" s="511"/>
      <c r="G19" s="511"/>
      <c r="K19" s="225">
        <f aca="true" t="shared" si="0" ref="K19:W19">SUM(K9:K18)</f>
        <v>240</v>
      </c>
      <c r="L19" s="225">
        <f t="shared" si="0"/>
        <v>2420</v>
      </c>
      <c r="M19" s="225">
        <f t="shared" si="0"/>
        <v>80</v>
      </c>
      <c r="N19" s="225">
        <f t="shared" si="0"/>
        <v>11</v>
      </c>
      <c r="O19" s="225">
        <f t="shared" si="0"/>
        <v>40</v>
      </c>
      <c r="P19" s="225">
        <f t="shared" si="0"/>
        <v>37</v>
      </c>
      <c r="Q19" s="225">
        <f t="shared" si="0"/>
        <v>0</v>
      </c>
      <c r="R19" s="225">
        <f t="shared" si="0"/>
        <v>0</v>
      </c>
      <c r="S19" s="225">
        <f t="shared" si="0"/>
        <v>19</v>
      </c>
      <c r="T19" s="225">
        <f t="shared" si="0"/>
        <v>3710</v>
      </c>
      <c r="U19" s="225">
        <f t="shared" si="0"/>
        <v>1680</v>
      </c>
      <c r="V19" s="225">
        <f t="shared" si="0"/>
        <v>500</v>
      </c>
      <c r="W19" s="225">
        <f t="shared" si="0"/>
        <v>1530</v>
      </c>
    </row>
    <row r="22" spans="5:11" ht="15.75">
      <c r="E22" s="148" t="s">
        <v>89</v>
      </c>
      <c r="F22" s="148"/>
      <c r="G22" s="148"/>
      <c r="H22" s="149"/>
      <c r="I22" s="149"/>
      <c r="K22" s="84"/>
    </row>
    <row r="23" spans="5:11" ht="15.75">
      <c r="E23" s="148"/>
      <c r="F23" s="148" t="s">
        <v>188</v>
      </c>
      <c r="H23" s="148"/>
      <c r="I23" s="149"/>
      <c r="K23" s="84"/>
    </row>
  </sheetData>
  <sheetProtection/>
  <mergeCells count="37">
    <mergeCell ref="B19:D19"/>
    <mergeCell ref="E19:G19"/>
    <mergeCell ref="E13:G13"/>
    <mergeCell ref="B14:D14"/>
    <mergeCell ref="E14:G14"/>
    <mergeCell ref="B18:D18"/>
    <mergeCell ref="E18:G18"/>
    <mergeCell ref="B15:D15"/>
    <mergeCell ref="B17:D17"/>
    <mergeCell ref="E15:G15"/>
    <mergeCell ref="B13:D13"/>
    <mergeCell ref="E17:G17"/>
    <mergeCell ref="B16:D16"/>
    <mergeCell ref="E16:G16"/>
    <mergeCell ref="B10:D10"/>
    <mergeCell ref="E10:G10"/>
    <mergeCell ref="B11:D11"/>
    <mergeCell ref="E11:G11"/>
    <mergeCell ref="B12:D12"/>
    <mergeCell ref="E12:G12"/>
    <mergeCell ref="R5:S6"/>
    <mergeCell ref="T5:W5"/>
    <mergeCell ref="M6:M7"/>
    <mergeCell ref="N6:N7"/>
    <mergeCell ref="O6:O7"/>
    <mergeCell ref="P6:P7"/>
    <mergeCell ref="T6:T7"/>
    <mergeCell ref="U6:U7"/>
    <mergeCell ref="V6:V7"/>
    <mergeCell ref="W6:W7"/>
    <mergeCell ref="B9:D9"/>
    <mergeCell ref="E9:G9"/>
    <mergeCell ref="K5:K7"/>
    <mergeCell ref="L5:L7"/>
    <mergeCell ref="M5:P5"/>
    <mergeCell ref="Q5:Q7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5"/>
  <sheetViews>
    <sheetView zoomScale="115" zoomScaleNormal="115" zoomScalePageLayoutView="0" workbookViewId="0" topLeftCell="A1">
      <selection activeCell="K22" sqref="K22"/>
    </sheetView>
  </sheetViews>
  <sheetFormatPr defaultColWidth="9.00390625" defaultRowHeight="13.5"/>
  <cols>
    <col min="1" max="1" width="4.25390625" style="139" customWidth="1"/>
    <col min="2" max="2" width="4.125" style="139" customWidth="1"/>
    <col min="3" max="3" width="41.50390625" style="139" customWidth="1"/>
    <col min="4" max="4" width="4.50390625" style="139" customWidth="1"/>
    <col min="5" max="8" width="3.625" style="139" customWidth="1"/>
    <col min="9" max="9" width="4.75390625" style="139" customWidth="1"/>
    <col min="10" max="10" width="4.125" style="139" customWidth="1"/>
    <col min="11" max="11" width="41.50390625" style="0" customWidth="1"/>
    <col min="12" max="12" width="4.50390625" style="0" customWidth="1"/>
    <col min="13" max="16" width="3.625" style="0" customWidth="1"/>
    <col min="17" max="17" width="4.375" style="0" customWidth="1"/>
    <col min="18" max="18" width="9.00390625" style="0" hidden="1" customWidth="1"/>
  </cols>
  <sheetData>
    <row r="1" spans="1:17" ht="18" customHeight="1">
      <c r="A1" s="544" t="s">
        <v>101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</row>
    <row r="2" spans="1:17" ht="15.75" customHeight="1">
      <c r="A2" s="545" t="s">
        <v>102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</row>
    <row r="3" spans="1:17" ht="15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8.75" customHeight="1">
      <c r="A4" s="465" t="s">
        <v>243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</row>
    <row r="5" spans="1:17" s="119" customFormat="1" ht="18.75" customHeight="1">
      <c r="A5" s="546" t="s">
        <v>103</v>
      </c>
      <c r="B5" s="547"/>
      <c r="C5" s="547"/>
      <c r="D5" s="547"/>
      <c r="E5" s="547"/>
      <c r="F5" s="547"/>
      <c r="G5" s="547"/>
      <c r="H5" s="547"/>
      <c r="I5" s="547"/>
      <c r="J5" s="548" t="s">
        <v>104</v>
      </c>
      <c r="K5" s="547"/>
      <c r="L5" s="547"/>
      <c r="M5" s="547"/>
      <c r="N5" s="547"/>
      <c r="O5" s="547"/>
      <c r="P5" s="547"/>
      <c r="Q5" s="549"/>
    </row>
    <row r="6" spans="1:17" s="120" customFormat="1" ht="16.5" customHeight="1">
      <c r="A6" s="532" t="s">
        <v>0</v>
      </c>
      <c r="B6" s="533" t="s">
        <v>1</v>
      </c>
      <c r="C6" s="534" t="s">
        <v>2</v>
      </c>
      <c r="D6" s="535" t="s">
        <v>105</v>
      </c>
      <c r="E6" s="536"/>
      <c r="F6" s="536"/>
      <c r="G6" s="536"/>
      <c r="H6" s="537"/>
      <c r="I6" s="540" t="s">
        <v>106</v>
      </c>
      <c r="J6" s="539" t="s">
        <v>1</v>
      </c>
      <c r="K6" s="538" t="s">
        <v>2</v>
      </c>
      <c r="L6" s="531" t="s">
        <v>105</v>
      </c>
      <c r="M6" s="531"/>
      <c r="N6" s="531"/>
      <c r="O6" s="531"/>
      <c r="P6" s="531"/>
      <c r="Q6" s="530" t="s">
        <v>106</v>
      </c>
    </row>
    <row r="7" spans="1:17" s="120" customFormat="1" ht="47.25" customHeight="1">
      <c r="A7" s="471"/>
      <c r="B7" s="487"/>
      <c r="C7" s="490"/>
      <c r="D7" s="542" t="s">
        <v>3</v>
      </c>
      <c r="E7" s="466" t="s">
        <v>4</v>
      </c>
      <c r="F7" s="466" t="s">
        <v>5</v>
      </c>
      <c r="G7" s="466" t="s">
        <v>19</v>
      </c>
      <c r="H7" s="468" t="s">
        <v>20</v>
      </c>
      <c r="I7" s="473"/>
      <c r="J7" s="539"/>
      <c r="K7" s="538"/>
      <c r="L7" s="530" t="s">
        <v>3</v>
      </c>
      <c r="M7" s="530" t="s">
        <v>4</v>
      </c>
      <c r="N7" s="530" t="s">
        <v>5</v>
      </c>
      <c r="O7" s="530" t="s">
        <v>19</v>
      </c>
      <c r="P7" s="530" t="s">
        <v>20</v>
      </c>
      <c r="Q7" s="530"/>
    </row>
    <row r="8" spans="1:17" s="120" customFormat="1" ht="57.75" customHeight="1">
      <c r="A8" s="472"/>
      <c r="B8" s="488"/>
      <c r="C8" s="491"/>
      <c r="D8" s="543"/>
      <c r="E8" s="467"/>
      <c r="F8" s="467"/>
      <c r="G8" s="467"/>
      <c r="H8" s="469"/>
      <c r="I8" s="541"/>
      <c r="J8" s="539"/>
      <c r="K8" s="538"/>
      <c r="L8" s="530"/>
      <c r="M8" s="530"/>
      <c r="N8" s="530"/>
      <c r="O8" s="530"/>
      <c r="P8" s="530"/>
      <c r="Q8" s="530"/>
    </row>
    <row r="9" spans="1:17" s="131" customFormat="1" ht="18" customHeight="1">
      <c r="A9" s="122">
        <v>1</v>
      </c>
      <c r="B9" s="124">
        <v>2</v>
      </c>
      <c r="C9" s="125">
        <v>3</v>
      </c>
      <c r="D9" s="151">
        <v>4</v>
      </c>
      <c r="E9" s="152">
        <v>5</v>
      </c>
      <c r="F9" s="152">
        <v>6</v>
      </c>
      <c r="G9" s="152">
        <v>7</v>
      </c>
      <c r="H9" s="153">
        <v>8</v>
      </c>
      <c r="I9" s="154">
        <v>9</v>
      </c>
      <c r="J9" s="123">
        <v>2</v>
      </c>
      <c r="K9" s="125">
        <v>3</v>
      </c>
      <c r="L9" s="123">
        <v>4</v>
      </c>
      <c r="M9" s="123">
        <v>5</v>
      </c>
      <c r="N9" s="123">
        <v>6</v>
      </c>
      <c r="O9" s="123">
        <v>7</v>
      </c>
      <c r="P9" s="123">
        <v>8</v>
      </c>
      <c r="Q9" s="123">
        <v>9</v>
      </c>
    </row>
    <row r="10" spans="1:17" s="145" customFormat="1" ht="18" customHeight="1">
      <c r="A10" s="156">
        <v>1</v>
      </c>
      <c r="B10" s="157"/>
      <c r="C10" s="92" t="s">
        <v>244</v>
      </c>
      <c r="D10" s="38">
        <v>60</v>
      </c>
      <c r="E10" s="38">
        <v>2</v>
      </c>
      <c r="F10" s="38"/>
      <c r="G10" s="38"/>
      <c r="H10" s="38">
        <v>2</v>
      </c>
      <c r="I10" s="159">
        <v>1</v>
      </c>
      <c r="J10" s="156"/>
      <c r="K10" s="92" t="s">
        <v>244</v>
      </c>
      <c r="L10" s="38">
        <v>45</v>
      </c>
      <c r="M10" s="38">
        <v>1</v>
      </c>
      <c r="N10" s="38"/>
      <c r="O10" s="38"/>
      <c r="P10" s="38">
        <v>2</v>
      </c>
      <c r="Q10" s="156"/>
    </row>
    <row r="11" spans="1:17" s="145" customFormat="1" ht="18" customHeight="1">
      <c r="A11" s="156">
        <f aca="true" t="shared" si="0" ref="A11:A54">A10+1</f>
        <v>2</v>
      </c>
      <c r="B11" s="157"/>
      <c r="C11" s="92" t="s">
        <v>245</v>
      </c>
      <c r="D11" s="38">
        <v>60</v>
      </c>
      <c r="E11" s="38">
        <v>2</v>
      </c>
      <c r="F11" s="38">
        <v>2</v>
      </c>
      <c r="G11" s="38"/>
      <c r="H11" s="38"/>
      <c r="I11" s="159">
        <v>1</v>
      </c>
      <c r="J11" s="157"/>
      <c r="K11" s="92" t="s">
        <v>245</v>
      </c>
      <c r="L11" s="38">
        <v>60</v>
      </c>
      <c r="M11" s="38">
        <v>2</v>
      </c>
      <c r="N11" s="38">
        <v>2</v>
      </c>
      <c r="O11" s="38"/>
      <c r="P11" s="38">
        <v>1</v>
      </c>
      <c r="Q11" s="156">
        <v>1</v>
      </c>
    </row>
    <row r="12" spans="1:17" s="144" customFormat="1" ht="18" customHeight="1">
      <c r="A12" s="156">
        <f t="shared" si="0"/>
        <v>3</v>
      </c>
      <c r="B12" s="157"/>
      <c r="C12" s="92" t="s">
        <v>208</v>
      </c>
      <c r="D12" s="38">
        <v>75</v>
      </c>
      <c r="E12" s="38">
        <v>3</v>
      </c>
      <c r="F12" s="38"/>
      <c r="G12" s="38">
        <v>2</v>
      </c>
      <c r="H12" s="38"/>
      <c r="I12" s="159">
        <v>0.5</v>
      </c>
      <c r="J12" s="157"/>
      <c r="K12" s="92" t="s">
        <v>208</v>
      </c>
      <c r="L12" s="38">
        <v>60</v>
      </c>
      <c r="M12" s="38">
        <v>2</v>
      </c>
      <c r="N12" s="38"/>
      <c r="O12" s="38">
        <v>2</v>
      </c>
      <c r="P12" s="38"/>
      <c r="Q12" s="156"/>
    </row>
    <row r="13" spans="1:17" s="144" customFormat="1" ht="18" customHeight="1">
      <c r="A13" s="156">
        <f t="shared" si="0"/>
        <v>4</v>
      </c>
      <c r="B13" s="157"/>
      <c r="C13" s="92" t="s">
        <v>129</v>
      </c>
      <c r="D13" s="38">
        <v>60</v>
      </c>
      <c r="E13" s="38"/>
      <c r="F13" s="38"/>
      <c r="G13" s="38"/>
      <c r="H13" s="38">
        <v>4</v>
      </c>
      <c r="I13" s="159"/>
      <c r="J13" s="157"/>
      <c r="K13" s="92" t="s">
        <v>129</v>
      </c>
      <c r="L13" s="38">
        <v>45</v>
      </c>
      <c r="M13" s="38"/>
      <c r="N13" s="38"/>
      <c r="O13" s="38"/>
      <c r="P13" s="38">
        <v>3</v>
      </c>
      <c r="Q13" s="156"/>
    </row>
    <row r="14" spans="1:17" s="144" customFormat="1" ht="18" customHeight="1">
      <c r="A14" s="156">
        <f t="shared" si="0"/>
        <v>5</v>
      </c>
      <c r="B14" s="157"/>
      <c r="C14" s="92" t="s">
        <v>181</v>
      </c>
      <c r="D14" s="38">
        <v>30</v>
      </c>
      <c r="E14" s="38">
        <v>1</v>
      </c>
      <c r="F14" s="38"/>
      <c r="G14" s="38"/>
      <c r="H14" s="38">
        <v>1</v>
      </c>
      <c r="I14" s="159"/>
      <c r="J14" s="157"/>
      <c r="K14" s="92" t="s">
        <v>181</v>
      </c>
      <c r="L14" s="38">
        <v>30</v>
      </c>
      <c r="M14" s="38">
        <v>1</v>
      </c>
      <c r="N14" s="38"/>
      <c r="O14" s="38"/>
      <c r="P14" s="38">
        <v>1</v>
      </c>
      <c r="Q14" s="156"/>
    </row>
    <row r="15" spans="1:17" s="144" customFormat="1" ht="18" customHeight="1">
      <c r="A15" s="156">
        <f t="shared" si="0"/>
        <v>6</v>
      </c>
      <c r="B15" s="157"/>
      <c r="C15" s="45" t="s">
        <v>246</v>
      </c>
      <c r="D15" s="36">
        <v>45</v>
      </c>
      <c r="E15" s="36">
        <v>1</v>
      </c>
      <c r="F15" s="36"/>
      <c r="G15" s="36"/>
      <c r="H15" s="36">
        <v>2</v>
      </c>
      <c r="I15" s="159">
        <v>2</v>
      </c>
      <c r="J15" s="157"/>
      <c r="K15" s="45" t="s">
        <v>133</v>
      </c>
      <c r="L15" s="36">
        <v>45</v>
      </c>
      <c r="M15" s="36">
        <v>1</v>
      </c>
      <c r="N15" s="36"/>
      <c r="O15" s="36"/>
      <c r="P15" s="36">
        <v>2</v>
      </c>
      <c r="Q15" s="156">
        <v>1</v>
      </c>
    </row>
    <row r="16" spans="1:17" s="144" customFormat="1" ht="18" customHeight="1">
      <c r="A16" s="156">
        <f t="shared" si="0"/>
        <v>7</v>
      </c>
      <c r="B16" s="157"/>
      <c r="C16" s="269" t="s">
        <v>247</v>
      </c>
      <c r="D16" s="274">
        <v>60</v>
      </c>
      <c r="E16" s="274"/>
      <c r="F16" s="274"/>
      <c r="G16" s="274"/>
      <c r="H16" s="274">
        <v>4</v>
      </c>
      <c r="I16" s="159"/>
      <c r="J16" s="157"/>
      <c r="K16" s="45" t="s">
        <v>247</v>
      </c>
      <c r="L16" s="36">
        <v>45</v>
      </c>
      <c r="M16" s="36"/>
      <c r="N16" s="36"/>
      <c r="O16" s="36"/>
      <c r="P16" s="36">
        <v>3</v>
      </c>
      <c r="Q16" s="156"/>
    </row>
    <row r="17" spans="1:17" s="144" customFormat="1" ht="18" customHeight="1">
      <c r="A17" s="156">
        <f t="shared" si="0"/>
        <v>8</v>
      </c>
      <c r="B17" s="157"/>
      <c r="C17" s="349" t="s">
        <v>62</v>
      </c>
      <c r="D17" s="350">
        <v>30</v>
      </c>
      <c r="E17" s="350"/>
      <c r="F17" s="350">
        <v>2</v>
      </c>
      <c r="G17" s="350"/>
      <c r="H17" s="350"/>
      <c r="I17" s="159"/>
      <c r="J17" s="157"/>
      <c r="K17" s="222" t="s">
        <v>62</v>
      </c>
      <c r="L17" s="140">
        <v>30</v>
      </c>
      <c r="M17" s="140"/>
      <c r="N17" s="140">
        <v>2</v>
      </c>
      <c r="O17" s="38"/>
      <c r="P17" s="38"/>
      <c r="Q17" s="156"/>
    </row>
    <row r="18" spans="1:17" s="144" customFormat="1" ht="18" customHeight="1">
      <c r="A18" s="156">
        <f t="shared" si="0"/>
        <v>9</v>
      </c>
      <c r="B18" s="157"/>
      <c r="C18" s="92" t="s">
        <v>248</v>
      </c>
      <c r="D18" s="38">
        <v>60</v>
      </c>
      <c r="E18" s="38">
        <v>2</v>
      </c>
      <c r="F18" s="38"/>
      <c r="G18" s="38"/>
      <c r="H18" s="38">
        <v>2</v>
      </c>
      <c r="I18" s="159">
        <v>2</v>
      </c>
      <c r="J18" s="157"/>
      <c r="K18" s="92" t="s">
        <v>248</v>
      </c>
      <c r="L18" s="38">
        <v>45</v>
      </c>
      <c r="M18" s="38">
        <v>2</v>
      </c>
      <c r="N18" s="38"/>
      <c r="O18" s="38"/>
      <c r="P18" s="38">
        <v>1</v>
      </c>
      <c r="Q18" s="156">
        <v>1</v>
      </c>
    </row>
    <row r="19" spans="1:17" s="144" customFormat="1" ht="18" customHeight="1">
      <c r="A19" s="156">
        <f t="shared" si="0"/>
        <v>10</v>
      </c>
      <c r="B19" s="157"/>
      <c r="C19" s="92" t="s">
        <v>249</v>
      </c>
      <c r="D19" s="38">
        <v>75</v>
      </c>
      <c r="E19" s="38">
        <v>3</v>
      </c>
      <c r="F19" s="38">
        <v>2</v>
      </c>
      <c r="G19" s="38"/>
      <c r="H19" s="38"/>
      <c r="I19" s="159">
        <v>0.5</v>
      </c>
      <c r="J19" s="157"/>
      <c r="K19" s="92" t="s">
        <v>249</v>
      </c>
      <c r="L19" s="38">
        <v>60</v>
      </c>
      <c r="M19" s="38">
        <v>2</v>
      </c>
      <c r="N19" s="38">
        <v>2</v>
      </c>
      <c r="O19" s="38"/>
      <c r="P19" s="38"/>
      <c r="Q19" s="156"/>
    </row>
    <row r="20" spans="1:17" s="144" customFormat="1" ht="18" customHeight="1">
      <c r="A20" s="156">
        <f t="shared" si="0"/>
        <v>11</v>
      </c>
      <c r="B20" s="157"/>
      <c r="C20" s="92" t="s">
        <v>250</v>
      </c>
      <c r="D20" s="38">
        <v>75</v>
      </c>
      <c r="E20" s="38">
        <v>3</v>
      </c>
      <c r="F20" s="38"/>
      <c r="G20" s="38">
        <v>2</v>
      </c>
      <c r="H20" s="38"/>
      <c r="I20" s="159">
        <v>0.5</v>
      </c>
      <c r="J20" s="157"/>
      <c r="K20" s="92" t="s">
        <v>250</v>
      </c>
      <c r="L20" s="38">
        <v>60</v>
      </c>
      <c r="M20" s="38">
        <v>2</v>
      </c>
      <c r="N20" s="38"/>
      <c r="O20" s="38">
        <v>2</v>
      </c>
      <c r="P20" s="38"/>
      <c r="Q20" s="156"/>
    </row>
    <row r="21" spans="1:17" s="144" customFormat="1" ht="18" customHeight="1">
      <c r="A21" s="156">
        <f t="shared" si="0"/>
        <v>12</v>
      </c>
      <c r="B21" s="157"/>
      <c r="C21" s="92" t="s">
        <v>251</v>
      </c>
      <c r="D21" s="38">
        <v>60</v>
      </c>
      <c r="E21" s="38">
        <v>2</v>
      </c>
      <c r="F21" s="38">
        <v>1</v>
      </c>
      <c r="G21" s="38">
        <v>1</v>
      </c>
      <c r="H21" s="38"/>
      <c r="I21" s="159">
        <v>1</v>
      </c>
      <c r="J21" s="157"/>
      <c r="K21" s="92" t="s">
        <v>251</v>
      </c>
      <c r="L21" s="38">
        <v>60</v>
      </c>
      <c r="M21" s="38">
        <v>2</v>
      </c>
      <c r="N21" s="38">
        <v>2</v>
      </c>
      <c r="O21" s="38"/>
      <c r="P21" s="38"/>
      <c r="Q21" s="156"/>
    </row>
    <row r="22" spans="1:17" s="144" customFormat="1" ht="16.5">
      <c r="A22" s="156">
        <f t="shared" si="0"/>
        <v>13</v>
      </c>
      <c r="B22" s="157"/>
      <c r="C22" s="92" t="s">
        <v>154</v>
      </c>
      <c r="D22" s="38">
        <v>60</v>
      </c>
      <c r="E22" s="38">
        <v>3</v>
      </c>
      <c r="F22" s="38">
        <v>1</v>
      </c>
      <c r="G22" s="38"/>
      <c r="H22" s="38"/>
      <c r="I22" s="159"/>
      <c r="J22" s="157"/>
      <c r="K22" s="92" t="s">
        <v>154</v>
      </c>
      <c r="L22" s="38">
        <v>45</v>
      </c>
      <c r="M22" s="38">
        <v>2</v>
      </c>
      <c r="N22" s="38">
        <v>1</v>
      </c>
      <c r="O22" s="38"/>
      <c r="P22" s="38"/>
      <c r="Q22" s="156"/>
    </row>
    <row r="23" spans="1:17" s="144" customFormat="1" ht="18" customHeight="1">
      <c r="A23" s="156">
        <f t="shared" si="0"/>
        <v>14</v>
      </c>
      <c r="B23" s="157"/>
      <c r="C23" s="269" t="s">
        <v>252</v>
      </c>
      <c r="D23" s="274">
        <v>60</v>
      </c>
      <c r="E23" s="274"/>
      <c r="F23" s="274"/>
      <c r="G23" s="274"/>
      <c r="H23" s="274">
        <v>4</v>
      </c>
      <c r="I23" s="159">
        <v>0.5</v>
      </c>
      <c r="J23" s="157"/>
      <c r="K23" s="45" t="s">
        <v>252</v>
      </c>
      <c r="L23" s="36">
        <v>60</v>
      </c>
      <c r="M23" s="36"/>
      <c r="N23" s="36"/>
      <c r="O23" s="36"/>
      <c r="P23" s="36">
        <v>4</v>
      </c>
      <c r="Q23" s="156"/>
    </row>
    <row r="24" spans="1:17" s="144" customFormat="1" ht="18" customHeight="1">
      <c r="A24" s="156">
        <f t="shared" si="0"/>
        <v>15</v>
      </c>
      <c r="B24" s="157"/>
      <c r="C24" s="349" t="s">
        <v>62</v>
      </c>
      <c r="D24" s="350">
        <v>30</v>
      </c>
      <c r="E24" s="350"/>
      <c r="F24" s="350">
        <v>2</v>
      </c>
      <c r="G24" s="156"/>
      <c r="H24" s="156"/>
      <c r="I24" s="159"/>
      <c r="J24" s="157"/>
      <c r="K24" s="222" t="s">
        <v>62</v>
      </c>
      <c r="L24" s="140">
        <v>30</v>
      </c>
      <c r="M24" s="140"/>
      <c r="N24" s="156">
        <v>2</v>
      </c>
      <c r="O24" s="156"/>
      <c r="P24" s="156"/>
      <c r="Q24" s="156"/>
    </row>
    <row r="25" spans="1:17" ht="18" customHeight="1">
      <c r="A25" s="156">
        <f t="shared" si="0"/>
        <v>16</v>
      </c>
      <c r="B25" s="157"/>
      <c r="C25" s="45" t="s">
        <v>253</v>
      </c>
      <c r="D25" s="36">
        <v>60</v>
      </c>
      <c r="E25" s="36">
        <v>2</v>
      </c>
      <c r="F25" s="36">
        <v>1</v>
      </c>
      <c r="G25" s="36"/>
      <c r="H25" s="36">
        <v>1</v>
      </c>
      <c r="I25" s="159">
        <v>1</v>
      </c>
      <c r="J25" s="157"/>
      <c r="K25" s="45" t="s">
        <v>253</v>
      </c>
      <c r="L25" s="36">
        <v>45</v>
      </c>
      <c r="M25" s="36">
        <v>2</v>
      </c>
      <c r="N25" s="36"/>
      <c r="O25" s="36"/>
      <c r="P25" s="36">
        <v>1</v>
      </c>
      <c r="Q25" s="156"/>
    </row>
    <row r="26" spans="1:17" ht="18" customHeight="1">
      <c r="A26" s="156">
        <f t="shared" si="0"/>
        <v>17</v>
      </c>
      <c r="B26" s="157"/>
      <c r="C26" s="45" t="s">
        <v>254</v>
      </c>
      <c r="D26" s="36">
        <v>60</v>
      </c>
      <c r="E26" s="36">
        <v>2</v>
      </c>
      <c r="F26" s="36">
        <v>1</v>
      </c>
      <c r="G26" s="36">
        <v>1</v>
      </c>
      <c r="H26" s="36"/>
      <c r="I26" s="159">
        <v>1</v>
      </c>
      <c r="J26" s="157"/>
      <c r="K26" s="45" t="s">
        <v>254</v>
      </c>
      <c r="L26" s="36">
        <v>45</v>
      </c>
      <c r="M26" s="36">
        <v>2</v>
      </c>
      <c r="N26" s="36"/>
      <c r="O26" s="36">
        <v>1</v>
      </c>
      <c r="P26" s="36"/>
      <c r="Q26" s="156">
        <v>1</v>
      </c>
    </row>
    <row r="27" spans="1:17" ht="18" customHeight="1">
      <c r="A27" s="156">
        <f t="shared" si="0"/>
        <v>18</v>
      </c>
      <c r="B27" s="157"/>
      <c r="C27" s="45" t="s">
        <v>146</v>
      </c>
      <c r="D27" s="36">
        <v>75</v>
      </c>
      <c r="E27" s="36">
        <v>2</v>
      </c>
      <c r="F27" s="36"/>
      <c r="G27" s="36">
        <v>3</v>
      </c>
      <c r="H27" s="36"/>
      <c r="I27" s="159">
        <v>0.5</v>
      </c>
      <c r="J27" s="157"/>
      <c r="K27" s="45" t="s">
        <v>146</v>
      </c>
      <c r="L27" s="36">
        <v>60</v>
      </c>
      <c r="M27" s="36">
        <v>2</v>
      </c>
      <c r="N27" s="36"/>
      <c r="O27" s="36">
        <v>2</v>
      </c>
      <c r="P27" s="36"/>
      <c r="Q27" s="156"/>
    </row>
    <row r="28" spans="1:17" ht="16.5">
      <c r="A28" s="156">
        <f t="shared" si="0"/>
        <v>19</v>
      </c>
      <c r="B28" s="157"/>
      <c r="C28" s="40" t="s">
        <v>149</v>
      </c>
      <c r="D28" s="36">
        <v>60</v>
      </c>
      <c r="E28" s="36">
        <v>2</v>
      </c>
      <c r="F28" s="36">
        <v>2</v>
      </c>
      <c r="G28" s="36"/>
      <c r="H28" s="36"/>
      <c r="I28" s="159">
        <v>1</v>
      </c>
      <c r="J28" s="157"/>
      <c r="K28" s="40" t="s">
        <v>149</v>
      </c>
      <c r="L28" s="36">
        <v>60</v>
      </c>
      <c r="M28" s="36">
        <v>2</v>
      </c>
      <c r="N28" s="36">
        <v>2</v>
      </c>
      <c r="O28" s="36"/>
      <c r="P28" s="36"/>
      <c r="Q28" s="156">
        <v>1</v>
      </c>
    </row>
    <row r="29" spans="1:17" ht="18" customHeight="1">
      <c r="A29" s="156">
        <f t="shared" si="0"/>
        <v>20</v>
      </c>
      <c r="B29" s="157"/>
      <c r="C29" s="40" t="s">
        <v>211</v>
      </c>
      <c r="D29" s="36">
        <v>75</v>
      </c>
      <c r="E29" s="36">
        <v>3</v>
      </c>
      <c r="F29" s="36"/>
      <c r="G29" s="36">
        <v>2</v>
      </c>
      <c r="H29" s="36"/>
      <c r="I29" s="159">
        <v>0.5</v>
      </c>
      <c r="J29" s="157"/>
      <c r="K29" s="40" t="s">
        <v>211</v>
      </c>
      <c r="L29" s="36">
        <v>60</v>
      </c>
      <c r="M29" s="36">
        <v>2</v>
      </c>
      <c r="N29" s="36"/>
      <c r="O29" s="36">
        <v>2</v>
      </c>
      <c r="P29" s="36"/>
      <c r="Q29" s="156"/>
    </row>
    <row r="30" spans="1:17" ht="18" customHeight="1">
      <c r="A30" s="156">
        <f t="shared" si="0"/>
        <v>21</v>
      </c>
      <c r="B30" s="157"/>
      <c r="C30" s="45" t="s">
        <v>210</v>
      </c>
      <c r="D30" s="36">
        <v>60</v>
      </c>
      <c r="E30" s="36">
        <v>2</v>
      </c>
      <c r="F30" s="36"/>
      <c r="G30" s="36"/>
      <c r="H30" s="36">
        <v>2</v>
      </c>
      <c r="I30" s="159">
        <v>0.5</v>
      </c>
      <c r="J30" s="157"/>
      <c r="K30" s="45" t="s">
        <v>210</v>
      </c>
      <c r="L30" s="36">
        <v>45</v>
      </c>
      <c r="M30" s="36">
        <v>1</v>
      </c>
      <c r="N30" s="36"/>
      <c r="O30" s="36"/>
      <c r="P30" s="36">
        <v>2</v>
      </c>
      <c r="Q30" s="156"/>
    </row>
    <row r="31" spans="1:17" ht="18" customHeight="1">
      <c r="A31" s="156">
        <f t="shared" si="0"/>
        <v>22</v>
      </c>
      <c r="B31" s="157"/>
      <c r="C31" s="351" t="s">
        <v>255</v>
      </c>
      <c r="D31" s="352">
        <v>30</v>
      </c>
      <c r="E31" s="352"/>
      <c r="F31" s="352">
        <v>2</v>
      </c>
      <c r="G31" s="156"/>
      <c r="H31" s="156"/>
      <c r="I31" s="159"/>
      <c r="J31" s="157"/>
      <c r="K31" s="45" t="s">
        <v>256</v>
      </c>
      <c r="L31" s="36">
        <v>30</v>
      </c>
      <c r="M31" s="36"/>
      <c r="N31" s="36">
        <v>2</v>
      </c>
      <c r="O31" s="38"/>
      <c r="P31" s="38"/>
      <c r="Q31" s="156"/>
    </row>
    <row r="32" spans="1:17" ht="18" customHeight="1">
      <c r="A32" s="156">
        <f t="shared" si="0"/>
        <v>23</v>
      </c>
      <c r="B32" s="157"/>
      <c r="C32" s="222" t="s">
        <v>257</v>
      </c>
      <c r="D32" s="140">
        <v>90</v>
      </c>
      <c r="E32" s="140">
        <v>3</v>
      </c>
      <c r="F32" s="140"/>
      <c r="G32" s="140">
        <v>3</v>
      </c>
      <c r="H32" s="140"/>
      <c r="I32" s="159">
        <v>2</v>
      </c>
      <c r="J32" s="157"/>
      <c r="K32" s="222" t="s">
        <v>257</v>
      </c>
      <c r="L32" s="140">
        <v>75</v>
      </c>
      <c r="M32" s="140">
        <v>3</v>
      </c>
      <c r="N32" s="140"/>
      <c r="O32" s="140">
        <v>2</v>
      </c>
      <c r="P32" s="140"/>
      <c r="Q32" s="156">
        <v>1</v>
      </c>
    </row>
    <row r="33" spans="1:17" ht="18" customHeight="1">
      <c r="A33" s="156">
        <f t="shared" si="0"/>
        <v>24</v>
      </c>
      <c r="B33" s="157"/>
      <c r="C33" s="222" t="s">
        <v>258</v>
      </c>
      <c r="D33" s="140">
        <v>75</v>
      </c>
      <c r="E33" s="140">
        <v>2</v>
      </c>
      <c r="F33" s="140"/>
      <c r="G33" s="140"/>
      <c r="H33" s="140">
        <v>3</v>
      </c>
      <c r="I33" s="159">
        <v>2</v>
      </c>
      <c r="J33" s="157"/>
      <c r="K33" s="222" t="s">
        <v>213</v>
      </c>
      <c r="L33" s="140">
        <v>45</v>
      </c>
      <c r="M33" s="140">
        <v>1</v>
      </c>
      <c r="N33" s="140"/>
      <c r="O33" s="140">
        <v>2</v>
      </c>
      <c r="P33" s="140"/>
      <c r="Q33" s="156">
        <v>1</v>
      </c>
    </row>
    <row r="34" spans="1:17" ht="18" customHeight="1">
      <c r="A34" s="156">
        <f t="shared" si="0"/>
        <v>25</v>
      </c>
      <c r="B34" s="157"/>
      <c r="C34" s="222" t="s">
        <v>152</v>
      </c>
      <c r="D34" s="140">
        <v>60</v>
      </c>
      <c r="E34" s="140">
        <v>2</v>
      </c>
      <c r="F34" s="140"/>
      <c r="G34" s="140">
        <v>2</v>
      </c>
      <c r="H34" s="140"/>
      <c r="I34" s="159">
        <v>1</v>
      </c>
      <c r="J34" s="157"/>
      <c r="K34" s="222" t="s">
        <v>152</v>
      </c>
      <c r="L34" s="140">
        <v>60</v>
      </c>
      <c r="M34" s="140">
        <v>2</v>
      </c>
      <c r="N34" s="140"/>
      <c r="O34" s="140">
        <v>2</v>
      </c>
      <c r="P34" s="140"/>
      <c r="Q34" s="156"/>
    </row>
    <row r="35" spans="1:17" ht="18" customHeight="1">
      <c r="A35" s="156">
        <f t="shared" si="0"/>
        <v>26</v>
      </c>
      <c r="B35" s="157"/>
      <c r="C35" s="269" t="s">
        <v>259</v>
      </c>
      <c r="D35" s="274">
        <v>60</v>
      </c>
      <c r="E35" s="274">
        <v>2</v>
      </c>
      <c r="F35" s="274">
        <v>1</v>
      </c>
      <c r="G35" s="274">
        <v>1</v>
      </c>
      <c r="H35" s="274"/>
      <c r="I35" s="159">
        <v>0.5</v>
      </c>
      <c r="J35" s="157"/>
      <c r="K35" s="45" t="s">
        <v>241</v>
      </c>
      <c r="L35" s="36">
        <v>60</v>
      </c>
      <c r="M35" s="36">
        <v>2</v>
      </c>
      <c r="N35" s="36">
        <v>1</v>
      </c>
      <c r="O35" s="36">
        <v>1</v>
      </c>
      <c r="P35" s="36"/>
      <c r="Q35" s="156"/>
    </row>
    <row r="36" spans="1:17" ht="18" customHeight="1">
      <c r="A36" s="156">
        <f t="shared" si="0"/>
        <v>27</v>
      </c>
      <c r="B36" s="157"/>
      <c r="C36" s="222" t="s">
        <v>212</v>
      </c>
      <c r="D36" s="140">
        <v>75</v>
      </c>
      <c r="E36" s="140">
        <v>3</v>
      </c>
      <c r="F36" s="140"/>
      <c r="G36" s="140"/>
      <c r="H36" s="140">
        <v>2</v>
      </c>
      <c r="I36" s="159">
        <v>2</v>
      </c>
      <c r="J36" s="157"/>
      <c r="K36" s="222" t="s">
        <v>212</v>
      </c>
      <c r="L36" s="140">
        <v>60</v>
      </c>
      <c r="M36" s="140">
        <v>2</v>
      </c>
      <c r="N36" s="140"/>
      <c r="O36" s="140"/>
      <c r="P36" s="140">
        <v>2</v>
      </c>
      <c r="Q36" s="156"/>
    </row>
    <row r="37" spans="1:17" ht="18" customHeight="1">
      <c r="A37" s="156">
        <f t="shared" si="0"/>
        <v>28</v>
      </c>
      <c r="B37" s="157"/>
      <c r="C37" s="349" t="s">
        <v>260</v>
      </c>
      <c r="D37" s="350">
        <v>30</v>
      </c>
      <c r="E37" s="350"/>
      <c r="F37" s="350">
        <v>2</v>
      </c>
      <c r="G37" s="350"/>
      <c r="H37" s="350"/>
      <c r="I37" s="159"/>
      <c r="J37" s="157"/>
      <c r="K37" s="222" t="s">
        <v>261</v>
      </c>
      <c r="L37" s="140">
        <v>30</v>
      </c>
      <c r="M37" s="140"/>
      <c r="N37" s="140">
        <v>2</v>
      </c>
      <c r="O37" s="156"/>
      <c r="P37" s="156"/>
      <c r="Q37" s="156"/>
    </row>
    <row r="38" spans="1:17" ht="16.5">
      <c r="A38" s="156">
        <f t="shared" si="0"/>
        <v>29</v>
      </c>
      <c r="B38" s="157"/>
      <c r="C38" s="275" t="s">
        <v>262</v>
      </c>
      <c r="D38" s="140">
        <v>60</v>
      </c>
      <c r="E38" s="140"/>
      <c r="F38" s="140"/>
      <c r="G38" s="140"/>
      <c r="H38" s="140"/>
      <c r="I38" s="159"/>
      <c r="J38" s="157"/>
      <c r="K38" s="275" t="s">
        <v>262</v>
      </c>
      <c r="L38" s="140">
        <v>60</v>
      </c>
      <c r="M38" s="140"/>
      <c r="N38" s="140"/>
      <c r="O38" s="156"/>
      <c r="P38" s="156"/>
      <c r="Q38" s="156"/>
    </row>
    <row r="39" spans="1:17" ht="16.5">
      <c r="A39" s="156">
        <f t="shared" si="0"/>
        <v>30</v>
      </c>
      <c r="B39" s="157"/>
      <c r="C39" s="222" t="s">
        <v>215</v>
      </c>
      <c r="D39" s="140">
        <v>60</v>
      </c>
      <c r="E39" s="140">
        <v>2</v>
      </c>
      <c r="F39" s="140"/>
      <c r="G39" s="140">
        <v>2</v>
      </c>
      <c r="H39" s="140"/>
      <c r="I39" s="159">
        <v>1</v>
      </c>
      <c r="J39" s="157"/>
      <c r="K39" s="222" t="s">
        <v>215</v>
      </c>
      <c r="L39" s="140">
        <v>60</v>
      </c>
      <c r="M39" s="140">
        <v>2</v>
      </c>
      <c r="N39" s="140"/>
      <c r="O39" s="140">
        <v>2</v>
      </c>
      <c r="P39" s="140"/>
      <c r="Q39" s="156">
        <v>1</v>
      </c>
    </row>
    <row r="40" spans="1:17" ht="18" customHeight="1">
      <c r="A40" s="156">
        <f t="shared" si="0"/>
        <v>31</v>
      </c>
      <c r="B40" s="157"/>
      <c r="C40" s="275" t="s">
        <v>263</v>
      </c>
      <c r="D40" s="140">
        <v>90</v>
      </c>
      <c r="E40" s="140">
        <v>3</v>
      </c>
      <c r="F40" s="140"/>
      <c r="G40" s="140">
        <v>3</v>
      </c>
      <c r="H40" s="140"/>
      <c r="I40" s="159">
        <v>2</v>
      </c>
      <c r="J40" s="157"/>
      <c r="K40" s="275" t="s">
        <v>263</v>
      </c>
      <c r="L40" s="140">
        <v>75</v>
      </c>
      <c r="M40" s="140">
        <v>3</v>
      </c>
      <c r="N40" s="140"/>
      <c r="O40" s="140">
        <v>2</v>
      </c>
      <c r="P40" s="140"/>
      <c r="Q40" s="156">
        <v>1</v>
      </c>
    </row>
    <row r="41" spans="1:17" ht="18" customHeight="1">
      <c r="A41" s="156">
        <f t="shared" si="0"/>
        <v>32</v>
      </c>
      <c r="B41" s="157"/>
      <c r="C41" s="272" t="s">
        <v>264</v>
      </c>
      <c r="D41" s="140">
        <v>90</v>
      </c>
      <c r="E41" s="140">
        <v>3</v>
      </c>
      <c r="F41" s="140">
        <v>1</v>
      </c>
      <c r="G41" s="140">
        <v>2</v>
      </c>
      <c r="H41" s="140"/>
      <c r="I41" s="159">
        <v>2</v>
      </c>
      <c r="J41" s="157"/>
      <c r="K41" s="272" t="s">
        <v>264</v>
      </c>
      <c r="L41" s="140">
        <v>75</v>
      </c>
      <c r="M41" s="140">
        <v>3</v>
      </c>
      <c r="N41" s="140">
        <v>1</v>
      </c>
      <c r="O41" s="140">
        <v>1</v>
      </c>
      <c r="P41" s="140"/>
      <c r="Q41" s="156">
        <v>2</v>
      </c>
    </row>
    <row r="42" spans="1:17" ht="18" customHeight="1">
      <c r="A42" s="156">
        <f t="shared" si="0"/>
        <v>33</v>
      </c>
      <c r="B42" s="157"/>
      <c r="C42" s="353" t="s">
        <v>218</v>
      </c>
      <c r="D42" s="140">
        <v>60</v>
      </c>
      <c r="E42" s="140">
        <v>2</v>
      </c>
      <c r="F42" s="140"/>
      <c r="G42" s="140"/>
      <c r="H42" s="140">
        <v>2</v>
      </c>
      <c r="I42" s="159">
        <v>2</v>
      </c>
      <c r="J42" s="157"/>
      <c r="K42" s="353" t="s">
        <v>218</v>
      </c>
      <c r="L42" s="140">
        <v>60</v>
      </c>
      <c r="M42" s="140">
        <v>2</v>
      </c>
      <c r="N42" s="140"/>
      <c r="O42" s="140"/>
      <c r="P42" s="140">
        <v>2</v>
      </c>
      <c r="Q42" s="156">
        <v>2</v>
      </c>
    </row>
    <row r="43" spans="1:17" ht="18" customHeight="1">
      <c r="A43" s="156">
        <f t="shared" si="0"/>
        <v>34</v>
      </c>
      <c r="B43" s="157"/>
      <c r="C43" s="273" t="s">
        <v>214</v>
      </c>
      <c r="D43" s="271">
        <v>60</v>
      </c>
      <c r="E43" s="271">
        <v>2</v>
      </c>
      <c r="F43" s="271"/>
      <c r="G43" s="271">
        <v>2</v>
      </c>
      <c r="H43" s="271"/>
      <c r="I43" s="159">
        <v>0.5</v>
      </c>
      <c r="J43" s="157"/>
      <c r="K43" s="222" t="s">
        <v>214</v>
      </c>
      <c r="L43" s="140">
        <v>60</v>
      </c>
      <c r="M43" s="140">
        <v>2</v>
      </c>
      <c r="N43" s="140"/>
      <c r="O43" s="140">
        <v>2</v>
      </c>
      <c r="P43" s="140"/>
      <c r="Q43" s="156"/>
    </row>
    <row r="44" spans="1:17" ht="18" customHeight="1">
      <c r="A44" s="156">
        <f t="shared" si="0"/>
        <v>35</v>
      </c>
      <c r="B44" s="157"/>
      <c r="C44" s="349" t="s">
        <v>265</v>
      </c>
      <c r="D44" s="350">
        <v>30</v>
      </c>
      <c r="E44" s="350"/>
      <c r="F44" s="350">
        <v>2</v>
      </c>
      <c r="G44" s="350"/>
      <c r="H44" s="350"/>
      <c r="I44" s="159"/>
      <c r="J44" s="157"/>
      <c r="K44" s="386" t="s">
        <v>266</v>
      </c>
      <c r="L44" s="140">
        <v>30</v>
      </c>
      <c r="M44" s="140"/>
      <c r="N44" s="140">
        <v>2</v>
      </c>
      <c r="O44" s="156"/>
      <c r="P44" s="36"/>
      <c r="Q44" s="156"/>
    </row>
    <row r="45" spans="1:17" ht="18" customHeight="1">
      <c r="A45" s="156">
        <f t="shared" si="0"/>
        <v>36</v>
      </c>
      <c r="B45" s="157"/>
      <c r="C45" s="222" t="s">
        <v>234</v>
      </c>
      <c r="D45" s="140">
        <v>75</v>
      </c>
      <c r="E45" s="140">
        <v>3</v>
      </c>
      <c r="F45" s="140"/>
      <c r="G45" s="140">
        <v>2</v>
      </c>
      <c r="H45" s="140"/>
      <c r="I45" s="159">
        <v>2</v>
      </c>
      <c r="J45" s="157"/>
      <c r="K45" s="222" t="s">
        <v>234</v>
      </c>
      <c r="L45" s="140">
        <v>60</v>
      </c>
      <c r="M45" s="140">
        <v>2</v>
      </c>
      <c r="N45" s="140"/>
      <c r="O45" s="140"/>
      <c r="P45" s="140">
        <v>2</v>
      </c>
      <c r="Q45" s="156"/>
    </row>
    <row r="46" spans="1:17" ht="18" customHeight="1">
      <c r="A46" s="156">
        <f t="shared" si="0"/>
        <v>37</v>
      </c>
      <c r="B46" s="157"/>
      <c r="C46" s="275" t="s">
        <v>238</v>
      </c>
      <c r="D46" s="140">
        <v>75</v>
      </c>
      <c r="E46" s="140">
        <v>2</v>
      </c>
      <c r="F46" s="140"/>
      <c r="G46" s="140">
        <v>3</v>
      </c>
      <c r="H46" s="140"/>
      <c r="I46" s="159">
        <v>1</v>
      </c>
      <c r="J46" s="157"/>
      <c r="K46" s="275" t="s">
        <v>238</v>
      </c>
      <c r="L46" s="140">
        <v>60</v>
      </c>
      <c r="M46" s="140">
        <v>2</v>
      </c>
      <c r="N46" s="140"/>
      <c r="O46" s="140">
        <v>2</v>
      </c>
      <c r="P46" s="140"/>
      <c r="Q46" s="156">
        <v>1</v>
      </c>
    </row>
    <row r="47" spans="1:17" ht="18" customHeight="1">
      <c r="A47" s="156">
        <f t="shared" si="0"/>
        <v>38</v>
      </c>
      <c r="B47" s="157"/>
      <c r="C47" s="275" t="s">
        <v>267</v>
      </c>
      <c r="D47" s="140">
        <v>75</v>
      </c>
      <c r="E47" s="140">
        <v>3</v>
      </c>
      <c r="F47" s="140"/>
      <c r="G47" s="140">
        <v>2</v>
      </c>
      <c r="H47" s="140"/>
      <c r="I47" s="159">
        <v>2</v>
      </c>
      <c r="J47" s="157"/>
      <c r="K47" s="275" t="s">
        <v>267</v>
      </c>
      <c r="L47" s="140">
        <v>75</v>
      </c>
      <c r="M47" s="140">
        <v>3</v>
      </c>
      <c r="N47" s="140"/>
      <c r="O47" s="140">
        <v>2</v>
      </c>
      <c r="P47" s="140"/>
      <c r="Q47" s="156">
        <v>1</v>
      </c>
    </row>
    <row r="48" spans="1:17" ht="18" customHeight="1">
      <c r="A48" s="156">
        <f t="shared" si="0"/>
        <v>39</v>
      </c>
      <c r="B48" s="157"/>
      <c r="C48" s="275" t="s">
        <v>268</v>
      </c>
      <c r="D48" s="140">
        <v>75</v>
      </c>
      <c r="E48" s="140">
        <v>3</v>
      </c>
      <c r="F48" s="140"/>
      <c r="G48" s="140">
        <v>2</v>
      </c>
      <c r="H48" s="140"/>
      <c r="I48" s="159">
        <v>0.5</v>
      </c>
      <c r="J48" s="157"/>
      <c r="K48" s="275" t="s">
        <v>301</v>
      </c>
      <c r="L48" s="140">
        <v>60</v>
      </c>
      <c r="M48" s="140">
        <v>2</v>
      </c>
      <c r="N48" s="140"/>
      <c r="O48" s="140">
        <v>2</v>
      </c>
      <c r="P48" s="140"/>
      <c r="Q48" s="156"/>
    </row>
    <row r="49" spans="1:17" ht="18" customHeight="1">
      <c r="A49" s="156">
        <f t="shared" si="0"/>
        <v>40</v>
      </c>
      <c r="B49" s="157"/>
      <c r="C49" s="272" t="s">
        <v>217</v>
      </c>
      <c r="D49" s="270">
        <v>60</v>
      </c>
      <c r="E49" s="140">
        <v>2</v>
      </c>
      <c r="F49" s="140"/>
      <c r="G49" s="140">
        <v>2</v>
      </c>
      <c r="H49" s="140"/>
      <c r="I49" s="159">
        <v>2</v>
      </c>
      <c r="J49" s="157"/>
      <c r="K49" s="272" t="s">
        <v>217</v>
      </c>
      <c r="L49" s="270">
        <v>60</v>
      </c>
      <c r="M49" s="140">
        <v>2</v>
      </c>
      <c r="N49" s="140"/>
      <c r="O49" s="140">
        <v>2</v>
      </c>
      <c r="P49" s="140"/>
      <c r="Q49" s="156"/>
    </row>
    <row r="50" spans="1:17" ht="18" customHeight="1">
      <c r="A50" s="156">
        <f t="shared" si="0"/>
        <v>41</v>
      </c>
      <c r="B50" s="157"/>
      <c r="C50" s="349" t="s">
        <v>269</v>
      </c>
      <c r="D50" s="350">
        <v>30</v>
      </c>
      <c r="E50" s="350"/>
      <c r="F50" s="350">
        <v>2</v>
      </c>
      <c r="G50" s="156"/>
      <c r="H50" s="156"/>
      <c r="I50" s="159"/>
      <c r="J50" s="157"/>
      <c r="K50" s="222" t="s">
        <v>269</v>
      </c>
      <c r="L50" s="140">
        <v>30</v>
      </c>
      <c r="M50" s="140"/>
      <c r="N50" s="140">
        <v>2</v>
      </c>
      <c r="O50" s="156"/>
      <c r="P50" s="156"/>
      <c r="Q50" s="156"/>
    </row>
    <row r="51" spans="1:17" ht="18" customHeight="1">
      <c r="A51" s="156">
        <f t="shared" si="0"/>
        <v>42</v>
      </c>
      <c r="B51" s="157"/>
      <c r="C51" s="275" t="s">
        <v>270</v>
      </c>
      <c r="D51" s="140">
        <v>90</v>
      </c>
      <c r="E51" s="140"/>
      <c r="F51" s="140"/>
      <c r="G51" s="156"/>
      <c r="H51" s="156"/>
      <c r="I51" s="159"/>
      <c r="J51" s="157"/>
      <c r="K51" s="275" t="s">
        <v>270</v>
      </c>
      <c r="L51" s="140">
        <v>90</v>
      </c>
      <c r="M51" s="140"/>
      <c r="N51" s="140"/>
      <c r="O51" s="156"/>
      <c r="P51" s="156"/>
      <c r="Q51" s="156"/>
    </row>
    <row r="52" spans="1:17" ht="30" customHeight="1">
      <c r="A52" s="156">
        <f t="shared" si="0"/>
        <v>43</v>
      </c>
      <c r="B52" s="157"/>
      <c r="C52" s="275" t="s">
        <v>302</v>
      </c>
      <c r="D52" s="140">
        <v>75</v>
      </c>
      <c r="E52" s="140">
        <v>3</v>
      </c>
      <c r="F52" s="140"/>
      <c r="G52" s="140">
        <v>2</v>
      </c>
      <c r="H52" s="140"/>
      <c r="I52" s="159">
        <v>1</v>
      </c>
      <c r="J52" s="157"/>
      <c r="K52" s="275" t="s">
        <v>302</v>
      </c>
      <c r="L52" s="140">
        <v>60</v>
      </c>
      <c r="M52" s="140">
        <v>2</v>
      </c>
      <c r="N52" s="140"/>
      <c r="O52" s="140">
        <v>2</v>
      </c>
      <c r="P52" s="140"/>
      <c r="Q52" s="156"/>
    </row>
    <row r="53" spans="1:17" ht="18" customHeight="1">
      <c r="A53" s="156">
        <f t="shared" si="0"/>
        <v>44</v>
      </c>
      <c r="B53" s="157"/>
      <c r="C53" s="275" t="s">
        <v>219</v>
      </c>
      <c r="D53" s="140">
        <v>90</v>
      </c>
      <c r="E53" s="140">
        <v>2</v>
      </c>
      <c r="F53" s="140"/>
      <c r="G53" s="140"/>
      <c r="H53" s="140">
        <v>4</v>
      </c>
      <c r="I53" s="159">
        <v>2</v>
      </c>
      <c r="J53" s="157"/>
      <c r="K53" s="275" t="s">
        <v>219</v>
      </c>
      <c r="L53" s="140">
        <v>75</v>
      </c>
      <c r="M53" s="140">
        <v>2</v>
      </c>
      <c r="N53" s="140"/>
      <c r="O53" s="140">
        <v>3</v>
      </c>
      <c r="P53" s="140"/>
      <c r="Q53" s="156">
        <v>1</v>
      </c>
    </row>
    <row r="54" spans="1:17" ht="18" customHeight="1">
      <c r="A54" s="156">
        <f t="shared" si="0"/>
        <v>45</v>
      </c>
      <c r="B54" s="157"/>
      <c r="C54" s="275" t="s">
        <v>304</v>
      </c>
      <c r="D54" s="140">
        <v>75</v>
      </c>
      <c r="E54" s="140">
        <v>3</v>
      </c>
      <c r="F54" s="140"/>
      <c r="G54" s="140">
        <v>2</v>
      </c>
      <c r="H54" s="140"/>
      <c r="I54" s="159">
        <v>1</v>
      </c>
      <c r="J54" s="157"/>
      <c r="K54" s="275" t="s">
        <v>291</v>
      </c>
      <c r="L54" s="140">
        <v>60</v>
      </c>
      <c r="M54" s="140">
        <v>2</v>
      </c>
      <c r="N54" s="140"/>
      <c r="O54" s="140">
        <v>2</v>
      </c>
      <c r="P54" s="140"/>
      <c r="Q54" s="156"/>
    </row>
    <row r="55" spans="1:17" ht="16.5">
      <c r="A55" s="156" t="s">
        <v>271</v>
      </c>
      <c r="B55" s="157"/>
      <c r="C55" s="275" t="s">
        <v>156</v>
      </c>
      <c r="D55" s="140">
        <v>90</v>
      </c>
      <c r="E55" s="140">
        <v>3</v>
      </c>
      <c r="F55" s="140"/>
      <c r="G55" s="140">
        <v>3</v>
      </c>
      <c r="H55" s="140"/>
      <c r="I55" s="159">
        <v>0.5</v>
      </c>
      <c r="J55" s="157"/>
      <c r="K55" s="275" t="s">
        <v>156</v>
      </c>
      <c r="L55" s="140">
        <v>75</v>
      </c>
      <c r="M55" s="140">
        <v>3</v>
      </c>
      <c r="N55" s="140"/>
      <c r="O55" s="140">
        <v>2</v>
      </c>
      <c r="P55" s="140"/>
      <c r="Q55" s="156"/>
    </row>
    <row r="56" spans="1:17" ht="34.5" customHeight="1">
      <c r="A56" s="156" t="s">
        <v>272</v>
      </c>
      <c r="B56" s="157"/>
      <c r="C56" s="275" t="s">
        <v>305</v>
      </c>
      <c r="D56" s="140">
        <v>90</v>
      </c>
      <c r="E56" s="140">
        <v>3</v>
      </c>
      <c r="F56" s="140"/>
      <c r="G56" s="140">
        <v>3</v>
      </c>
      <c r="H56" s="140"/>
      <c r="I56" s="159">
        <v>0.5</v>
      </c>
      <c r="J56" s="157"/>
      <c r="K56" s="275" t="s">
        <v>305</v>
      </c>
      <c r="L56" s="140">
        <v>75</v>
      </c>
      <c r="M56" s="140">
        <v>3</v>
      </c>
      <c r="N56" s="140"/>
      <c r="O56" s="140">
        <v>2</v>
      </c>
      <c r="P56" s="140"/>
      <c r="Q56" s="156"/>
    </row>
    <row r="57" spans="1:17" ht="18" customHeight="1">
      <c r="A57" s="156" t="s">
        <v>273</v>
      </c>
      <c r="B57" s="157"/>
      <c r="C57" s="275" t="s">
        <v>274</v>
      </c>
      <c r="D57" s="140">
        <v>90</v>
      </c>
      <c r="E57" s="140">
        <v>3</v>
      </c>
      <c r="F57" s="140"/>
      <c r="G57" s="140">
        <v>3</v>
      </c>
      <c r="H57" s="140"/>
      <c r="I57" s="159">
        <v>0.5</v>
      </c>
      <c r="J57" s="157"/>
      <c r="K57" s="275" t="s">
        <v>274</v>
      </c>
      <c r="L57" s="140">
        <v>75</v>
      </c>
      <c r="M57" s="140">
        <v>3</v>
      </c>
      <c r="N57" s="140"/>
      <c r="O57" s="140">
        <v>2</v>
      </c>
      <c r="P57" s="140"/>
      <c r="Q57" s="156"/>
    </row>
    <row r="58" spans="1:17" ht="18" customHeight="1">
      <c r="A58" s="156" t="s">
        <v>275</v>
      </c>
      <c r="B58" s="157"/>
      <c r="C58" s="268" t="s">
        <v>276</v>
      </c>
      <c r="D58" s="140">
        <v>30</v>
      </c>
      <c r="E58" s="140"/>
      <c r="F58" s="140"/>
      <c r="G58" s="140"/>
      <c r="H58" s="140">
        <v>2</v>
      </c>
      <c r="I58" s="159">
        <v>3</v>
      </c>
      <c r="J58" s="157"/>
      <c r="K58" s="387" t="s">
        <v>276</v>
      </c>
      <c r="L58" s="140">
        <v>30</v>
      </c>
      <c r="M58" s="140"/>
      <c r="N58" s="140"/>
      <c r="O58" s="140"/>
      <c r="P58" s="140">
        <v>2</v>
      </c>
      <c r="Q58" s="156">
        <v>3</v>
      </c>
    </row>
    <row r="59" spans="1:17" ht="33" customHeight="1">
      <c r="A59" s="156" t="s">
        <v>277</v>
      </c>
      <c r="B59" s="157"/>
      <c r="C59" s="275" t="s">
        <v>306</v>
      </c>
      <c r="D59" s="140">
        <v>30</v>
      </c>
      <c r="E59" s="140"/>
      <c r="F59" s="140"/>
      <c r="G59" s="140"/>
      <c r="H59" s="140">
        <v>2</v>
      </c>
      <c r="I59" s="159">
        <v>3</v>
      </c>
      <c r="J59" s="157"/>
      <c r="K59" s="275" t="s">
        <v>306</v>
      </c>
      <c r="L59" s="140">
        <v>30</v>
      </c>
      <c r="M59" s="140"/>
      <c r="N59" s="140"/>
      <c r="O59" s="140"/>
      <c r="P59" s="140">
        <v>2</v>
      </c>
      <c r="Q59" s="156">
        <v>3</v>
      </c>
    </row>
    <row r="60" spans="1:17" ht="16.5">
      <c r="A60" s="156" t="s">
        <v>278</v>
      </c>
      <c r="B60" s="157"/>
      <c r="C60" s="275" t="s">
        <v>279</v>
      </c>
      <c r="D60" s="140">
        <v>30</v>
      </c>
      <c r="E60" s="140"/>
      <c r="F60" s="140"/>
      <c r="G60" s="140"/>
      <c r="H60" s="140">
        <v>2</v>
      </c>
      <c r="I60" s="159">
        <v>3</v>
      </c>
      <c r="J60" s="157"/>
      <c r="K60" s="275" t="s">
        <v>279</v>
      </c>
      <c r="L60" s="140">
        <v>30</v>
      </c>
      <c r="M60" s="140"/>
      <c r="N60" s="140"/>
      <c r="O60" s="140"/>
      <c r="P60" s="140">
        <v>2</v>
      </c>
      <c r="Q60" s="156">
        <v>3</v>
      </c>
    </row>
    <row r="61" spans="1:17" ht="16.5">
      <c r="A61" s="156">
        <v>48</v>
      </c>
      <c r="B61" s="157"/>
      <c r="C61" s="349" t="s">
        <v>280</v>
      </c>
      <c r="D61" s="350">
        <v>30</v>
      </c>
      <c r="E61" s="350"/>
      <c r="F61" s="350">
        <v>2</v>
      </c>
      <c r="G61" s="156"/>
      <c r="H61" s="156"/>
      <c r="I61" s="159"/>
      <c r="J61" s="157"/>
      <c r="K61" s="222" t="s">
        <v>281</v>
      </c>
      <c r="L61" s="140">
        <v>30</v>
      </c>
      <c r="M61" s="140"/>
      <c r="N61" s="140">
        <v>2</v>
      </c>
      <c r="O61" s="140"/>
      <c r="P61" s="140"/>
      <c r="Q61" s="156"/>
    </row>
    <row r="62" spans="1:17" ht="16.5">
      <c r="A62" s="156">
        <v>49</v>
      </c>
      <c r="B62" s="157"/>
      <c r="C62" s="275" t="s">
        <v>303</v>
      </c>
      <c r="D62" s="140">
        <v>80</v>
      </c>
      <c r="E62" s="140">
        <v>4</v>
      </c>
      <c r="F62" s="140"/>
      <c r="G62" s="140"/>
      <c r="H62" s="140">
        <v>4</v>
      </c>
      <c r="I62" s="159"/>
      <c r="J62" s="157"/>
      <c r="K62" s="275" t="s">
        <v>303</v>
      </c>
      <c r="L62" s="140">
        <v>60</v>
      </c>
      <c r="M62" s="140">
        <v>3</v>
      </c>
      <c r="N62" s="140"/>
      <c r="O62" s="140"/>
      <c r="P62" s="140">
        <v>3</v>
      </c>
      <c r="Q62" s="156"/>
    </row>
    <row r="63" spans="1:17" ht="15.75" customHeight="1">
      <c r="A63" s="156">
        <v>50</v>
      </c>
      <c r="B63" s="157"/>
      <c r="C63" s="275" t="s">
        <v>282</v>
      </c>
      <c r="D63" s="140"/>
      <c r="E63" s="140"/>
      <c r="F63" s="140"/>
      <c r="G63" s="140"/>
      <c r="H63" s="140"/>
      <c r="I63" s="159"/>
      <c r="J63" s="157"/>
      <c r="K63" s="275" t="s">
        <v>282</v>
      </c>
      <c r="L63" s="140"/>
      <c r="M63" s="140"/>
      <c r="N63" s="140"/>
      <c r="O63" s="140"/>
      <c r="P63" s="140"/>
      <c r="Q63" s="156"/>
    </row>
    <row r="64" spans="1:17" ht="16.5">
      <c r="A64" s="156" t="s">
        <v>283</v>
      </c>
      <c r="B64" s="157"/>
      <c r="C64" s="275" t="s">
        <v>284</v>
      </c>
      <c r="D64" s="140">
        <v>60</v>
      </c>
      <c r="E64" s="140">
        <v>3</v>
      </c>
      <c r="F64" s="140"/>
      <c r="G64" s="140">
        <v>3</v>
      </c>
      <c r="H64" s="140"/>
      <c r="I64" s="159"/>
      <c r="J64" s="157"/>
      <c r="K64" s="275" t="s">
        <v>284</v>
      </c>
      <c r="L64" s="140">
        <v>50</v>
      </c>
      <c r="M64" s="140">
        <v>3</v>
      </c>
      <c r="N64" s="140"/>
      <c r="O64" s="140">
        <v>2</v>
      </c>
      <c r="P64" s="156"/>
      <c r="Q64" s="156"/>
    </row>
    <row r="65" spans="1:17" ht="16.5">
      <c r="A65" s="156" t="s">
        <v>285</v>
      </c>
      <c r="B65" s="157"/>
      <c r="C65" s="222" t="s">
        <v>222</v>
      </c>
      <c r="D65" s="140">
        <v>60</v>
      </c>
      <c r="E65" s="140">
        <v>3</v>
      </c>
      <c r="F65" s="140"/>
      <c r="G65" s="140">
        <v>3</v>
      </c>
      <c r="H65" s="140"/>
      <c r="I65" s="159"/>
      <c r="J65" s="157"/>
      <c r="K65" s="222" t="s">
        <v>222</v>
      </c>
      <c r="L65" s="140">
        <v>50</v>
      </c>
      <c r="M65" s="140">
        <v>3</v>
      </c>
      <c r="N65" s="140"/>
      <c r="O65" s="140">
        <v>2</v>
      </c>
      <c r="P65" s="140"/>
      <c r="Q65" s="156"/>
    </row>
    <row r="66" spans="1:17" ht="16.5" customHeight="1">
      <c r="A66" s="156" t="s">
        <v>286</v>
      </c>
      <c r="B66" s="157"/>
      <c r="C66" s="275" t="s">
        <v>287</v>
      </c>
      <c r="D66" s="140">
        <v>60</v>
      </c>
      <c r="E66" s="140">
        <v>3</v>
      </c>
      <c r="F66" s="140"/>
      <c r="G66" s="140">
        <v>3</v>
      </c>
      <c r="H66" s="140"/>
      <c r="I66" s="159"/>
      <c r="J66" s="157"/>
      <c r="K66" s="275" t="s">
        <v>287</v>
      </c>
      <c r="L66" s="140">
        <v>50</v>
      </c>
      <c r="M66" s="140">
        <v>3</v>
      </c>
      <c r="N66" s="140"/>
      <c r="O66" s="140">
        <v>2</v>
      </c>
      <c r="P66" s="140"/>
      <c r="Q66" s="156"/>
    </row>
    <row r="67" spans="1:17" ht="16.5">
      <c r="A67" s="156" t="s">
        <v>288</v>
      </c>
      <c r="B67" s="157"/>
      <c r="C67" s="275" t="s">
        <v>289</v>
      </c>
      <c r="D67" s="140">
        <v>50</v>
      </c>
      <c r="E67" s="140">
        <v>3</v>
      </c>
      <c r="F67" s="140"/>
      <c r="G67" s="140">
        <v>2</v>
      </c>
      <c r="H67" s="140"/>
      <c r="I67" s="159"/>
      <c r="J67" s="157"/>
      <c r="K67" s="275" t="s">
        <v>289</v>
      </c>
      <c r="L67" s="140">
        <v>50</v>
      </c>
      <c r="M67" s="140">
        <v>3</v>
      </c>
      <c r="N67" s="140"/>
      <c r="O67" s="140">
        <v>2</v>
      </c>
      <c r="P67" s="156"/>
      <c r="Q67" s="156"/>
    </row>
    <row r="68" spans="1:17" ht="16.5">
      <c r="A68" s="156" t="s">
        <v>290</v>
      </c>
      <c r="B68" s="157"/>
      <c r="C68" s="222" t="s">
        <v>291</v>
      </c>
      <c r="D68" s="140">
        <v>50</v>
      </c>
      <c r="E68" s="140">
        <v>3</v>
      </c>
      <c r="F68" s="140"/>
      <c r="G68" s="140">
        <v>2</v>
      </c>
      <c r="H68" s="140"/>
      <c r="I68" s="159"/>
      <c r="J68" s="157"/>
      <c r="K68" s="222" t="s">
        <v>291</v>
      </c>
      <c r="L68" s="140">
        <v>50</v>
      </c>
      <c r="M68" s="140">
        <v>3</v>
      </c>
      <c r="N68" s="140"/>
      <c r="O68" s="140">
        <v>2</v>
      </c>
      <c r="P68" s="156"/>
      <c r="Q68" s="156"/>
    </row>
    <row r="69" spans="1:17" ht="18" customHeight="1">
      <c r="A69" s="156" t="s">
        <v>292</v>
      </c>
      <c r="B69" s="157"/>
      <c r="C69" s="222" t="s">
        <v>225</v>
      </c>
      <c r="D69" s="140">
        <v>50</v>
      </c>
      <c r="E69" s="140">
        <v>3</v>
      </c>
      <c r="F69" s="140"/>
      <c r="G69" s="140">
        <v>2</v>
      </c>
      <c r="H69" s="140"/>
      <c r="I69" s="159"/>
      <c r="J69" s="157"/>
      <c r="K69" s="222" t="s">
        <v>225</v>
      </c>
      <c r="L69" s="140">
        <v>50</v>
      </c>
      <c r="M69" s="140">
        <v>3</v>
      </c>
      <c r="N69" s="140"/>
      <c r="O69" s="140">
        <v>2</v>
      </c>
      <c r="P69" s="156"/>
      <c r="Q69" s="156"/>
    </row>
    <row r="70" spans="1:17" ht="18" customHeight="1">
      <c r="A70" s="156" t="s">
        <v>293</v>
      </c>
      <c r="B70" s="157"/>
      <c r="C70" s="354" t="s">
        <v>222</v>
      </c>
      <c r="D70" s="140">
        <v>60</v>
      </c>
      <c r="E70" s="140">
        <v>3</v>
      </c>
      <c r="F70" s="140"/>
      <c r="G70" s="140">
        <v>3</v>
      </c>
      <c r="H70" s="140"/>
      <c r="I70" s="159"/>
      <c r="J70" s="157"/>
      <c r="K70" s="354" t="s">
        <v>222</v>
      </c>
      <c r="L70" s="140">
        <v>50</v>
      </c>
      <c r="M70" s="140">
        <v>3</v>
      </c>
      <c r="N70" s="140"/>
      <c r="O70" s="140">
        <v>2</v>
      </c>
      <c r="P70" s="140"/>
      <c r="Q70" s="156"/>
    </row>
    <row r="71" spans="1:17" ht="30" customHeight="1">
      <c r="A71" s="156" t="s">
        <v>294</v>
      </c>
      <c r="B71" s="157"/>
      <c r="C71" s="275" t="s">
        <v>223</v>
      </c>
      <c r="D71" s="140">
        <v>50</v>
      </c>
      <c r="E71" s="140">
        <v>3</v>
      </c>
      <c r="F71" s="140"/>
      <c r="G71" s="140">
        <v>2</v>
      </c>
      <c r="H71" s="140"/>
      <c r="I71" s="162"/>
      <c r="J71" s="157"/>
      <c r="K71" s="275" t="s">
        <v>223</v>
      </c>
      <c r="L71" s="140">
        <v>50</v>
      </c>
      <c r="M71" s="140">
        <v>3</v>
      </c>
      <c r="N71" s="140"/>
      <c r="O71" s="140">
        <v>2</v>
      </c>
      <c r="P71" s="140"/>
      <c r="Q71" s="161"/>
    </row>
    <row r="72" spans="1:17" ht="18" customHeight="1">
      <c r="A72" s="156" t="s">
        <v>295</v>
      </c>
      <c r="B72" s="157"/>
      <c r="C72" s="222" t="s">
        <v>296</v>
      </c>
      <c r="D72" s="140">
        <v>50</v>
      </c>
      <c r="E72" s="140">
        <v>3</v>
      </c>
      <c r="F72" s="140"/>
      <c r="G72" s="140">
        <v>2</v>
      </c>
      <c r="H72" s="140"/>
      <c r="I72" s="162"/>
      <c r="J72" s="157"/>
      <c r="K72" s="222" t="s">
        <v>296</v>
      </c>
      <c r="L72" s="140">
        <v>50</v>
      </c>
      <c r="M72" s="140">
        <v>3</v>
      </c>
      <c r="N72" s="140"/>
      <c r="O72" s="140">
        <v>2</v>
      </c>
      <c r="P72" s="156"/>
      <c r="Q72" s="161"/>
    </row>
    <row r="73" spans="1:17" ht="18" customHeight="1">
      <c r="A73" s="156">
        <v>54</v>
      </c>
      <c r="B73" s="157"/>
      <c r="C73" s="349" t="s">
        <v>297</v>
      </c>
      <c r="D73" s="134">
        <v>30</v>
      </c>
      <c r="E73" s="134"/>
      <c r="F73" s="134">
        <v>3</v>
      </c>
      <c r="G73" s="185"/>
      <c r="H73" s="185"/>
      <c r="I73" s="162"/>
      <c r="J73" s="157"/>
      <c r="K73" s="222" t="s">
        <v>298</v>
      </c>
      <c r="L73" s="134">
        <v>30</v>
      </c>
      <c r="M73" s="134"/>
      <c r="N73" s="134">
        <v>3</v>
      </c>
      <c r="O73" s="156"/>
      <c r="P73" s="156"/>
      <c r="Q73" s="161"/>
    </row>
    <row r="74" spans="1:17" ht="18" customHeight="1">
      <c r="A74" s="156">
        <v>55</v>
      </c>
      <c r="B74" s="157"/>
      <c r="C74" s="222" t="s">
        <v>299</v>
      </c>
      <c r="D74" s="156"/>
      <c r="E74" s="156"/>
      <c r="F74" s="156"/>
      <c r="G74" s="156"/>
      <c r="H74" s="156"/>
      <c r="I74" s="162"/>
      <c r="J74" s="157"/>
      <c r="K74" s="222" t="s">
        <v>299</v>
      </c>
      <c r="L74" s="156"/>
      <c r="M74" s="156"/>
      <c r="N74" s="156"/>
      <c r="O74" s="156"/>
      <c r="P74" s="156"/>
      <c r="Q74" s="161"/>
    </row>
    <row r="75" spans="1:17" ht="18" customHeight="1">
      <c r="A75" s="161"/>
      <c r="B75" s="161"/>
      <c r="C75" s="161"/>
      <c r="D75" s="161"/>
      <c r="E75" s="161"/>
      <c r="F75" s="161"/>
      <c r="G75" s="161"/>
      <c r="H75" s="161"/>
      <c r="I75" s="162"/>
      <c r="J75" s="388"/>
      <c r="K75" s="321"/>
      <c r="L75" s="277"/>
      <c r="M75" s="284"/>
      <c r="N75" s="284"/>
      <c r="O75" s="284"/>
      <c r="P75" s="284"/>
      <c r="Q75" s="161"/>
    </row>
  </sheetData>
  <sheetProtection/>
  <mergeCells count="24">
    <mergeCell ref="A1:Q1"/>
    <mergeCell ref="A2:Q2"/>
    <mergeCell ref="A4:Q4"/>
    <mergeCell ref="A5:I5"/>
    <mergeCell ref="J5:Q5"/>
    <mergeCell ref="K6:K8"/>
    <mergeCell ref="J6:J8"/>
    <mergeCell ref="I6:I8"/>
    <mergeCell ref="D7:D8"/>
    <mergeCell ref="A6:A8"/>
    <mergeCell ref="B6:B8"/>
    <mergeCell ref="C6:C8"/>
    <mergeCell ref="D6:H6"/>
    <mergeCell ref="H7:H8"/>
    <mergeCell ref="E7:E8"/>
    <mergeCell ref="F7:F8"/>
    <mergeCell ref="G7:G8"/>
    <mergeCell ref="Q6:Q8"/>
    <mergeCell ref="M7:M8"/>
    <mergeCell ref="N7:N8"/>
    <mergeCell ref="O7:O8"/>
    <mergeCell ref="L6:P6"/>
    <mergeCell ref="P7:P8"/>
    <mergeCell ref="L7:L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0"/>
  <sheetViews>
    <sheetView zoomScale="115" zoomScaleNormal="115" zoomScalePageLayoutView="0" workbookViewId="0" topLeftCell="A7">
      <selection activeCell="K36" sqref="K36"/>
    </sheetView>
  </sheetViews>
  <sheetFormatPr defaultColWidth="9.00390625" defaultRowHeight="13.5"/>
  <cols>
    <col min="1" max="1" width="4.25390625" style="139" customWidth="1"/>
    <col min="2" max="2" width="4.125" style="139" customWidth="1"/>
    <col min="3" max="3" width="41.50390625" style="139" customWidth="1"/>
    <col min="4" max="4" width="4.625" style="139" customWidth="1"/>
    <col min="5" max="8" width="3.625" style="139" customWidth="1"/>
    <col min="9" max="9" width="4.75390625" style="139" customWidth="1"/>
    <col min="10" max="10" width="4.125" style="139" customWidth="1"/>
    <col min="11" max="11" width="41.50390625" style="0" customWidth="1"/>
    <col min="12" max="12" width="4.875" style="0" bestFit="1" customWidth="1"/>
    <col min="13" max="13" width="4.375" style="0" customWidth="1"/>
    <col min="14" max="16" width="3.625" style="0" customWidth="1"/>
    <col min="17" max="17" width="4.625" style="0" customWidth="1"/>
  </cols>
  <sheetData>
    <row r="1" spans="1:17" ht="18">
      <c r="A1" s="544" t="s">
        <v>107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</row>
    <row r="2" spans="1:17" ht="33.75" customHeight="1">
      <c r="A2" s="556" t="s">
        <v>108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</row>
    <row r="3" spans="1:17" ht="15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57.75" customHeight="1">
      <c r="A4" s="557" t="s">
        <v>180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</row>
    <row r="5" spans="1:17" s="119" customFormat="1" ht="18.75" customHeight="1">
      <c r="A5" s="546" t="s">
        <v>109</v>
      </c>
      <c r="B5" s="547"/>
      <c r="C5" s="547"/>
      <c r="D5" s="547"/>
      <c r="E5" s="547"/>
      <c r="F5" s="547"/>
      <c r="G5" s="547"/>
      <c r="H5" s="547"/>
      <c r="I5" s="547"/>
      <c r="J5" s="548" t="s">
        <v>110</v>
      </c>
      <c r="K5" s="547"/>
      <c r="L5" s="547"/>
      <c r="M5" s="547"/>
      <c r="N5" s="547"/>
      <c r="O5" s="547"/>
      <c r="P5" s="547"/>
      <c r="Q5" s="549"/>
    </row>
    <row r="6" spans="1:17" s="120" customFormat="1" ht="16.5" customHeight="1">
      <c r="A6" s="532" t="s">
        <v>0</v>
      </c>
      <c r="B6" s="533" t="s">
        <v>1</v>
      </c>
      <c r="C6" s="534" t="s">
        <v>2</v>
      </c>
      <c r="D6" s="535" t="s">
        <v>105</v>
      </c>
      <c r="E6" s="536"/>
      <c r="F6" s="536"/>
      <c r="G6" s="536"/>
      <c r="H6" s="537"/>
      <c r="I6" s="540" t="s">
        <v>106</v>
      </c>
      <c r="J6" s="553" t="s">
        <v>1</v>
      </c>
      <c r="K6" s="534" t="s">
        <v>2</v>
      </c>
      <c r="L6" s="535" t="s">
        <v>105</v>
      </c>
      <c r="M6" s="536"/>
      <c r="N6" s="536"/>
      <c r="O6" s="536"/>
      <c r="P6" s="537"/>
      <c r="Q6" s="550" t="s">
        <v>106</v>
      </c>
    </row>
    <row r="7" spans="1:17" s="120" customFormat="1" ht="47.25" customHeight="1">
      <c r="A7" s="471"/>
      <c r="B7" s="487"/>
      <c r="C7" s="490"/>
      <c r="D7" s="542" t="s">
        <v>3</v>
      </c>
      <c r="E7" s="466" t="s">
        <v>4</v>
      </c>
      <c r="F7" s="466" t="s">
        <v>5</v>
      </c>
      <c r="G7" s="466" t="s">
        <v>19</v>
      </c>
      <c r="H7" s="468" t="s">
        <v>20</v>
      </c>
      <c r="I7" s="473"/>
      <c r="J7" s="554"/>
      <c r="K7" s="490"/>
      <c r="L7" s="542" t="s">
        <v>3</v>
      </c>
      <c r="M7" s="466" t="s">
        <v>4</v>
      </c>
      <c r="N7" s="466" t="s">
        <v>5</v>
      </c>
      <c r="O7" s="466" t="s">
        <v>19</v>
      </c>
      <c r="P7" s="468" t="s">
        <v>20</v>
      </c>
      <c r="Q7" s="551"/>
    </row>
    <row r="8" spans="1:17" s="120" customFormat="1" ht="57.75" customHeight="1">
      <c r="A8" s="472"/>
      <c r="B8" s="488"/>
      <c r="C8" s="491"/>
      <c r="D8" s="543"/>
      <c r="E8" s="467"/>
      <c r="F8" s="467"/>
      <c r="G8" s="467"/>
      <c r="H8" s="469"/>
      <c r="I8" s="541"/>
      <c r="J8" s="555"/>
      <c r="K8" s="491"/>
      <c r="L8" s="543"/>
      <c r="M8" s="467"/>
      <c r="N8" s="467"/>
      <c r="O8" s="467"/>
      <c r="P8" s="469"/>
      <c r="Q8" s="552"/>
    </row>
    <row r="9" spans="1:17" s="131" customFormat="1" ht="18" customHeight="1">
      <c r="A9" s="291">
        <v>1</v>
      </c>
      <c r="B9" s="292">
        <v>2</v>
      </c>
      <c r="C9" s="293">
        <v>3</v>
      </c>
      <c r="D9" s="294">
        <v>4</v>
      </c>
      <c r="E9" s="295">
        <v>5</v>
      </c>
      <c r="F9" s="295">
        <v>6</v>
      </c>
      <c r="G9" s="295">
        <v>7</v>
      </c>
      <c r="H9" s="296">
        <v>8</v>
      </c>
      <c r="I9" s="297">
        <v>9</v>
      </c>
      <c r="J9" s="155">
        <v>2</v>
      </c>
      <c r="K9" s="125">
        <v>3</v>
      </c>
      <c r="L9" s="151">
        <v>4</v>
      </c>
      <c r="M9" s="152">
        <v>5</v>
      </c>
      <c r="N9" s="152">
        <v>6</v>
      </c>
      <c r="O9" s="152">
        <v>7</v>
      </c>
      <c r="P9" s="153">
        <v>8</v>
      </c>
      <c r="Q9" s="153">
        <v>9</v>
      </c>
    </row>
    <row r="10" spans="1:17" s="145" customFormat="1" ht="18" customHeight="1">
      <c r="A10" s="270">
        <v>1</v>
      </c>
      <c r="B10" s="277">
        <v>27</v>
      </c>
      <c r="C10" s="276" t="s">
        <v>126</v>
      </c>
      <c r="D10" s="277">
        <v>75</v>
      </c>
      <c r="E10" s="277">
        <v>3</v>
      </c>
      <c r="F10" s="277">
        <v>2</v>
      </c>
      <c r="G10" s="277"/>
      <c r="H10" s="277"/>
      <c r="I10" s="298">
        <v>1</v>
      </c>
      <c r="J10" s="288" t="s">
        <v>207</v>
      </c>
      <c r="K10" s="276" t="s">
        <v>126</v>
      </c>
      <c r="L10" s="277">
        <f aca="true" t="shared" si="0" ref="L10:L25">SUM(M10:P10)*15</f>
        <v>60</v>
      </c>
      <c r="M10" s="277">
        <v>2</v>
      </c>
      <c r="N10" s="277">
        <v>2</v>
      </c>
      <c r="O10" s="277"/>
      <c r="P10" s="277"/>
      <c r="Q10" s="278">
        <v>1</v>
      </c>
    </row>
    <row r="11" spans="1:17" s="145" customFormat="1" ht="18" customHeight="1">
      <c r="A11" s="270">
        <v>2</v>
      </c>
      <c r="B11" s="277">
        <v>19</v>
      </c>
      <c r="C11" s="276" t="s">
        <v>127</v>
      </c>
      <c r="D11" s="277">
        <v>60</v>
      </c>
      <c r="E11" s="277">
        <v>2</v>
      </c>
      <c r="F11" s="277"/>
      <c r="G11" s="277">
        <v>2</v>
      </c>
      <c r="H11" s="277"/>
      <c r="I11" s="298">
        <v>0.5</v>
      </c>
      <c r="J11" s="288" t="s">
        <v>21</v>
      </c>
      <c r="K11" s="276" t="s">
        <v>127</v>
      </c>
      <c r="L11" s="277">
        <f t="shared" si="0"/>
        <v>60</v>
      </c>
      <c r="M11" s="277">
        <v>2</v>
      </c>
      <c r="N11" s="277"/>
      <c r="O11" s="277">
        <v>2</v>
      </c>
      <c r="P11" s="277"/>
      <c r="Q11" s="278"/>
    </row>
    <row r="12" spans="1:17" s="144" customFormat="1" ht="18" customHeight="1">
      <c r="A12" s="270">
        <v>3</v>
      </c>
      <c r="B12" s="277">
        <v>28</v>
      </c>
      <c r="C12" s="276" t="s">
        <v>128</v>
      </c>
      <c r="D12" s="277">
        <v>60</v>
      </c>
      <c r="E12" s="277">
        <v>2</v>
      </c>
      <c r="F12" s="277"/>
      <c r="G12" s="277"/>
      <c r="H12" s="277">
        <v>2</v>
      </c>
      <c r="I12" s="298">
        <v>1</v>
      </c>
      <c r="J12" s="288" t="s">
        <v>23</v>
      </c>
      <c r="K12" s="276" t="s">
        <v>128</v>
      </c>
      <c r="L12" s="277">
        <f t="shared" si="0"/>
        <v>45</v>
      </c>
      <c r="M12" s="277">
        <v>1</v>
      </c>
      <c r="N12" s="277"/>
      <c r="O12" s="277"/>
      <c r="P12" s="277">
        <v>2</v>
      </c>
      <c r="Q12" s="280"/>
    </row>
    <row r="13" spans="1:17" s="144" customFormat="1" ht="18" customHeight="1">
      <c r="A13" s="270">
        <v>4</v>
      </c>
      <c r="B13" s="277">
        <v>16</v>
      </c>
      <c r="C13" s="276" t="s">
        <v>129</v>
      </c>
      <c r="D13" s="277">
        <v>60</v>
      </c>
      <c r="E13" s="277">
        <v>1</v>
      </c>
      <c r="F13" s="277"/>
      <c r="G13" s="277"/>
      <c r="H13" s="277">
        <v>3</v>
      </c>
      <c r="I13" s="298"/>
      <c r="J13" s="288">
        <v>14</v>
      </c>
      <c r="K13" s="276" t="s">
        <v>129</v>
      </c>
      <c r="L13" s="277">
        <f t="shared" si="0"/>
        <v>45</v>
      </c>
      <c r="M13" s="277">
        <v>1</v>
      </c>
      <c r="N13" s="277"/>
      <c r="O13" s="277"/>
      <c r="P13" s="277">
        <v>2</v>
      </c>
      <c r="Q13" s="280"/>
    </row>
    <row r="14" spans="1:21" s="144" customFormat="1" ht="18" customHeight="1">
      <c r="A14" s="270">
        <v>5</v>
      </c>
      <c r="B14" s="270">
        <v>14</v>
      </c>
      <c r="C14" s="290" t="s">
        <v>181</v>
      </c>
      <c r="D14" s="277">
        <v>30</v>
      </c>
      <c r="E14" s="277">
        <v>1</v>
      </c>
      <c r="F14" s="277"/>
      <c r="G14" s="277"/>
      <c r="H14" s="277">
        <v>1</v>
      </c>
      <c r="I14" s="298"/>
      <c r="J14" s="288" t="s">
        <v>130</v>
      </c>
      <c r="K14" s="279" t="s">
        <v>131</v>
      </c>
      <c r="L14" s="277">
        <f t="shared" si="0"/>
        <v>30</v>
      </c>
      <c r="M14" s="280">
        <v>1</v>
      </c>
      <c r="N14" s="280"/>
      <c r="O14" s="280"/>
      <c r="P14" s="280">
        <v>1</v>
      </c>
      <c r="Q14" s="280"/>
      <c r="U14" s="144" t="s">
        <v>30</v>
      </c>
    </row>
    <row r="15" spans="1:17" s="144" customFormat="1" ht="18" customHeight="1">
      <c r="A15" s="270">
        <v>6</v>
      </c>
      <c r="B15" s="270" t="s">
        <v>24</v>
      </c>
      <c r="C15" s="290" t="s">
        <v>132</v>
      </c>
      <c r="D15" s="280">
        <f>SUM(E15:H15)*15</f>
        <v>60</v>
      </c>
      <c r="E15" s="280"/>
      <c r="F15" s="280"/>
      <c r="G15" s="280"/>
      <c r="H15" s="280">
        <v>4</v>
      </c>
      <c r="I15" s="280"/>
      <c r="J15" s="288" t="s">
        <v>24</v>
      </c>
      <c r="K15" s="279" t="s">
        <v>132</v>
      </c>
      <c r="L15" s="277">
        <f t="shared" si="0"/>
        <v>45</v>
      </c>
      <c r="M15" s="280"/>
      <c r="N15" s="280"/>
      <c r="O15" s="280"/>
      <c r="P15" s="280">
        <v>3</v>
      </c>
      <c r="Q15" s="280"/>
    </row>
    <row r="16" spans="1:17" s="144" customFormat="1" ht="18" customHeight="1">
      <c r="A16" s="270">
        <v>7</v>
      </c>
      <c r="B16" s="270">
        <v>25</v>
      </c>
      <c r="C16" s="290" t="s">
        <v>133</v>
      </c>
      <c r="D16" s="277">
        <v>45</v>
      </c>
      <c r="E16" s="277">
        <v>1</v>
      </c>
      <c r="F16" s="277"/>
      <c r="G16" s="277"/>
      <c r="H16" s="277">
        <v>2</v>
      </c>
      <c r="I16" s="298">
        <v>2</v>
      </c>
      <c r="J16" s="288" t="s">
        <v>22</v>
      </c>
      <c r="K16" s="276" t="s">
        <v>133</v>
      </c>
      <c r="L16" s="277">
        <f t="shared" si="0"/>
        <v>45</v>
      </c>
      <c r="M16" s="277">
        <v>2</v>
      </c>
      <c r="N16" s="277"/>
      <c r="O16" s="277"/>
      <c r="P16" s="277">
        <v>1</v>
      </c>
      <c r="Q16" s="278">
        <v>1</v>
      </c>
    </row>
    <row r="17" spans="1:17" s="144" customFormat="1" ht="18" customHeight="1">
      <c r="A17" s="270">
        <v>8</v>
      </c>
      <c r="B17" s="270" t="s">
        <v>25</v>
      </c>
      <c r="C17" s="290" t="s">
        <v>135</v>
      </c>
      <c r="D17" s="333">
        <v>75</v>
      </c>
      <c r="E17" s="333">
        <v>3</v>
      </c>
      <c r="F17" s="333">
        <v>1</v>
      </c>
      <c r="G17" s="333"/>
      <c r="H17" s="333">
        <v>1</v>
      </c>
      <c r="I17" s="333">
        <v>0.5</v>
      </c>
      <c r="J17" s="288" t="s">
        <v>25</v>
      </c>
      <c r="K17" s="279" t="s">
        <v>135</v>
      </c>
      <c r="L17" s="280">
        <f t="shared" si="0"/>
        <v>60</v>
      </c>
      <c r="M17" s="280">
        <v>2</v>
      </c>
      <c r="N17" s="280">
        <v>2</v>
      </c>
      <c r="O17" s="280"/>
      <c r="P17" s="280"/>
      <c r="Q17" s="278"/>
    </row>
    <row r="18" spans="1:17" s="144" customFormat="1" ht="18" customHeight="1">
      <c r="A18" s="270">
        <v>9</v>
      </c>
      <c r="B18" s="270" t="s">
        <v>21</v>
      </c>
      <c r="C18" s="290" t="s">
        <v>136</v>
      </c>
      <c r="D18" s="333">
        <v>60</v>
      </c>
      <c r="E18" s="333">
        <v>2</v>
      </c>
      <c r="F18" s="333"/>
      <c r="G18" s="333">
        <v>2</v>
      </c>
      <c r="H18" s="333"/>
      <c r="I18" s="333">
        <v>0.5</v>
      </c>
      <c r="J18" s="288" t="s">
        <v>21</v>
      </c>
      <c r="K18" s="279" t="s">
        <v>136</v>
      </c>
      <c r="L18" s="280">
        <f t="shared" si="0"/>
        <v>45</v>
      </c>
      <c r="M18" s="280">
        <v>2</v>
      </c>
      <c r="N18" s="280"/>
      <c r="O18" s="280">
        <v>1</v>
      </c>
      <c r="P18" s="280"/>
      <c r="Q18" s="278"/>
    </row>
    <row r="19" spans="1:17" s="144" customFormat="1" ht="18" customHeight="1">
      <c r="A19" s="270">
        <v>10</v>
      </c>
      <c r="B19" s="270" t="s">
        <v>23</v>
      </c>
      <c r="C19" s="290" t="s">
        <v>137</v>
      </c>
      <c r="D19" s="333">
        <v>60</v>
      </c>
      <c r="E19" s="333">
        <v>2</v>
      </c>
      <c r="F19" s="333"/>
      <c r="G19" s="333"/>
      <c r="H19" s="333">
        <v>2</v>
      </c>
      <c r="I19" s="333">
        <v>2</v>
      </c>
      <c r="J19" s="288" t="s">
        <v>23</v>
      </c>
      <c r="K19" s="281" t="s">
        <v>137</v>
      </c>
      <c r="L19" s="280">
        <f t="shared" si="0"/>
        <v>45</v>
      </c>
      <c r="M19" s="280">
        <v>2</v>
      </c>
      <c r="N19" s="280"/>
      <c r="O19" s="280"/>
      <c r="P19" s="280">
        <v>1</v>
      </c>
      <c r="Q19" s="278">
        <v>1</v>
      </c>
    </row>
    <row r="20" spans="1:17" s="144" customFormat="1" ht="18" customHeight="1">
      <c r="A20" s="270">
        <v>11</v>
      </c>
      <c r="B20" s="270" t="s">
        <v>138</v>
      </c>
      <c r="C20" s="290" t="s">
        <v>182</v>
      </c>
      <c r="D20" s="333">
        <v>60</v>
      </c>
      <c r="E20" s="333">
        <v>2</v>
      </c>
      <c r="F20" s="333">
        <v>2</v>
      </c>
      <c r="G20" s="333"/>
      <c r="H20" s="333"/>
      <c r="I20" s="333">
        <v>0.5</v>
      </c>
      <c r="J20" s="288" t="s">
        <v>138</v>
      </c>
      <c r="K20" s="279" t="s">
        <v>139</v>
      </c>
      <c r="L20" s="280">
        <f t="shared" si="0"/>
        <v>60</v>
      </c>
      <c r="M20" s="280">
        <v>2</v>
      </c>
      <c r="N20" s="280">
        <v>2</v>
      </c>
      <c r="O20" s="280"/>
      <c r="P20" s="280"/>
      <c r="Q20" s="278"/>
    </row>
    <row r="21" spans="1:17" s="144" customFormat="1" ht="18" customHeight="1">
      <c r="A21" s="270">
        <v>12</v>
      </c>
      <c r="B21" s="270" t="s">
        <v>130</v>
      </c>
      <c r="C21" s="290" t="s">
        <v>140</v>
      </c>
      <c r="D21" s="333">
        <v>75</v>
      </c>
      <c r="E21" s="333">
        <v>3</v>
      </c>
      <c r="F21" s="333"/>
      <c r="G21" s="333">
        <v>2</v>
      </c>
      <c r="H21" s="333"/>
      <c r="I21" s="333">
        <v>0.5</v>
      </c>
      <c r="J21" s="288" t="s">
        <v>130</v>
      </c>
      <c r="K21" s="279" t="s">
        <v>140</v>
      </c>
      <c r="L21" s="280">
        <f t="shared" si="0"/>
        <v>60</v>
      </c>
      <c r="M21" s="280">
        <v>2</v>
      </c>
      <c r="N21" s="280"/>
      <c r="O21" s="280">
        <v>2</v>
      </c>
      <c r="P21" s="280"/>
      <c r="Q21" s="278"/>
    </row>
    <row r="22" spans="1:17" s="144" customFormat="1" ht="18" customHeight="1">
      <c r="A22" s="270">
        <v>13</v>
      </c>
      <c r="B22" s="270" t="s">
        <v>24</v>
      </c>
      <c r="C22" s="290" t="s">
        <v>141</v>
      </c>
      <c r="D22" s="280">
        <f>SUM(E22:H22)*15</f>
        <v>60</v>
      </c>
      <c r="E22" s="280"/>
      <c r="F22" s="280"/>
      <c r="G22" s="280"/>
      <c r="H22" s="280">
        <v>4</v>
      </c>
      <c r="I22" s="280"/>
      <c r="J22" s="288" t="s">
        <v>24</v>
      </c>
      <c r="K22" s="279" t="s">
        <v>141</v>
      </c>
      <c r="L22" s="280">
        <f t="shared" si="0"/>
        <v>60</v>
      </c>
      <c r="M22" s="280"/>
      <c r="N22" s="280"/>
      <c r="O22" s="280"/>
      <c r="P22" s="280">
        <v>4</v>
      </c>
      <c r="Q22" s="308"/>
    </row>
    <row r="23" spans="1:17" s="144" customFormat="1" ht="18" customHeight="1">
      <c r="A23" s="270">
        <v>14</v>
      </c>
      <c r="B23" s="270" t="s">
        <v>143</v>
      </c>
      <c r="C23" s="290" t="s">
        <v>144</v>
      </c>
      <c r="D23" s="333">
        <v>60</v>
      </c>
      <c r="E23" s="333">
        <v>2</v>
      </c>
      <c r="F23" s="333">
        <v>1</v>
      </c>
      <c r="G23" s="333"/>
      <c r="H23" s="333">
        <v>1</v>
      </c>
      <c r="I23" s="333">
        <v>1</v>
      </c>
      <c r="J23" s="288" t="s">
        <v>143</v>
      </c>
      <c r="K23" s="279" t="s">
        <v>144</v>
      </c>
      <c r="L23" s="280">
        <f t="shared" si="0"/>
        <v>45</v>
      </c>
      <c r="M23" s="280">
        <v>2</v>
      </c>
      <c r="N23" s="280"/>
      <c r="O23" s="280"/>
      <c r="P23" s="280">
        <v>1</v>
      </c>
      <c r="Q23" s="278"/>
    </row>
    <row r="24" spans="1:17" ht="18" customHeight="1">
      <c r="A24" s="270">
        <v>15</v>
      </c>
      <c r="B24" s="270" t="s">
        <v>138</v>
      </c>
      <c r="C24" s="290" t="s">
        <v>145</v>
      </c>
      <c r="D24" s="333">
        <v>60</v>
      </c>
      <c r="E24" s="333">
        <v>2</v>
      </c>
      <c r="F24" s="333">
        <v>1</v>
      </c>
      <c r="G24" s="333">
        <v>1</v>
      </c>
      <c r="H24" s="333"/>
      <c r="I24" s="333">
        <v>1</v>
      </c>
      <c r="J24" s="288" t="s">
        <v>138</v>
      </c>
      <c r="K24" s="279" t="s">
        <v>145</v>
      </c>
      <c r="L24" s="280">
        <f t="shared" si="0"/>
        <v>45</v>
      </c>
      <c r="M24" s="280">
        <v>2</v>
      </c>
      <c r="N24" s="280"/>
      <c r="O24" s="280">
        <v>1</v>
      </c>
      <c r="P24" s="280"/>
      <c r="Q24" s="278">
        <v>1</v>
      </c>
    </row>
    <row r="25" spans="1:17" ht="18" customHeight="1">
      <c r="A25" s="270">
        <v>16</v>
      </c>
      <c r="B25" s="270" t="s">
        <v>138</v>
      </c>
      <c r="C25" s="290" t="s">
        <v>146</v>
      </c>
      <c r="D25" s="333">
        <v>60</v>
      </c>
      <c r="E25" s="333">
        <v>2</v>
      </c>
      <c r="F25" s="333"/>
      <c r="G25" s="333">
        <v>2</v>
      </c>
      <c r="H25" s="333"/>
      <c r="I25" s="333">
        <v>0.5</v>
      </c>
      <c r="J25" s="288" t="s">
        <v>138</v>
      </c>
      <c r="K25" s="279" t="s">
        <v>146</v>
      </c>
      <c r="L25" s="280">
        <f t="shared" si="0"/>
        <v>60</v>
      </c>
      <c r="M25" s="280">
        <v>2</v>
      </c>
      <c r="N25" s="280"/>
      <c r="O25" s="280">
        <v>2</v>
      </c>
      <c r="P25" s="280"/>
      <c r="Q25" s="280"/>
    </row>
    <row r="26" spans="1:17" ht="18" customHeight="1">
      <c r="A26" s="270">
        <v>17</v>
      </c>
      <c r="B26" s="270" t="s">
        <v>153</v>
      </c>
      <c r="C26" s="290" t="s">
        <v>177</v>
      </c>
      <c r="D26" s="333">
        <v>45</v>
      </c>
      <c r="E26" s="333">
        <v>2</v>
      </c>
      <c r="F26" s="333">
        <v>1</v>
      </c>
      <c r="G26" s="333"/>
      <c r="H26" s="333" t="s">
        <v>30</v>
      </c>
      <c r="I26" s="333">
        <v>0.5</v>
      </c>
      <c r="J26" s="288" t="s">
        <v>153</v>
      </c>
      <c r="K26" s="279" t="s">
        <v>154</v>
      </c>
      <c r="L26" s="280">
        <v>45</v>
      </c>
      <c r="M26" s="280">
        <v>2</v>
      </c>
      <c r="N26" s="280">
        <v>1</v>
      </c>
      <c r="O26" s="280"/>
      <c r="P26" s="280"/>
      <c r="Q26" s="280"/>
    </row>
    <row r="27" spans="1:18" ht="18" customHeight="1">
      <c r="A27" s="270">
        <v>18</v>
      </c>
      <c r="B27" s="270" t="s">
        <v>22</v>
      </c>
      <c r="C27" s="290" t="s">
        <v>134</v>
      </c>
      <c r="D27" s="333">
        <v>45</v>
      </c>
      <c r="E27" s="333">
        <v>1</v>
      </c>
      <c r="F27" s="333"/>
      <c r="G27" s="333"/>
      <c r="H27" s="333">
        <v>2</v>
      </c>
      <c r="I27" s="333">
        <v>2</v>
      </c>
      <c r="J27" s="288" t="s">
        <v>22</v>
      </c>
      <c r="K27" s="276" t="s">
        <v>134</v>
      </c>
      <c r="L27" s="277">
        <f>SUM(M27:P27)*15</f>
        <v>45</v>
      </c>
      <c r="M27" s="277">
        <v>2</v>
      </c>
      <c r="N27" s="277"/>
      <c r="O27" s="277"/>
      <c r="P27" s="277">
        <v>1</v>
      </c>
      <c r="Q27" s="278">
        <v>1</v>
      </c>
      <c r="R27" t="s">
        <v>183</v>
      </c>
    </row>
    <row r="28" spans="1:18" ht="18" customHeight="1">
      <c r="A28" s="270">
        <v>19</v>
      </c>
      <c r="B28" s="270">
        <v>3</v>
      </c>
      <c r="C28" s="290" t="s">
        <v>149</v>
      </c>
      <c r="D28" s="333">
        <v>60</v>
      </c>
      <c r="E28" s="333">
        <v>2</v>
      </c>
      <c r="F28" s="333">
        <v>2</v>
      </c>
      <c r="G28" s="333"/>
      <c r="H28" s="333"/>
      <c r="I28" s="333">
        <v>0.5</v>
      </c>
      <c r="J28" s="288" t="s">
        <v>148</v>
      </c>
      <c r="K28" s="283" t="s">
        <v>149</v>
      </c>
      <c r="L28" s="277">
        <f>(M28+N28+O28+P28)*15</f>
        <v>60</v>
      </c>
      <c r="M28" s="284">
        <v>2</v>
      </c>
      <c r="N28" s="284">
        <v>2</v>
      </c>
      <c r="O28" s="284"/>
      <c r="P28" s="284"/>
      <c r="Q28" s="309"/>
      <c r="R28" t="s">
        <v>183</v>
      </c>
    </row>
    <row r="29" spans="1:17" ht="18" customHeight="1">
      <c r="A29" s="270">
        <v>20</v>
      </c>
      <c r="B29" s="270"/>
      <c r="C29" s="290"/>
      <c r="D29" s="333"/>
      <c r="E29" s="333"/>
      <c r="F29" s="333"/>
      <c r="G29" s="333"/>
      <c r="H29" s="333"/>
      <c r="I29" s="333"/>
      <c r="J29" s="288"/>
      <c r="K29" s="289"/>
      <c r="L29" s="309"/>
      <c r="M29" s="309"/>
      <c r="N29" s="309"/>
      <c r="O29" s="309"/>
      <c r="P29" s="309"/>
      <c r="Q29" s="309"/>
    </row>
    <row r="30" spans="1:17" ht="18" customHeight="1">
      <c r="A30" s="270">
        <v>21</v>
      </c>
      <c r="B30" s="270"/>
      <c r="C30" s="290"/>
      <c r="D30" s="333"/>
      <c r="E30" s="333"/>
      <c r="F30" s="333"/>
      <c r="G30" s="333"/>
      <c r="H30" s="333"/>
      <c r="I30" s="333"/>
      <c r="J30" s="288"/>
      <c r="K30" s="285"/>
      <c r="L30" s="277"/>
      <c r="M30" s="286"/>
      <c r="N30" s="286"/>
      <c r="O30" s="286"/>
      <c r="P30" s="286"/>
      <c r="Q30" s="270"/>
    </row>
    <row r="31" spans="1:17" ht="18" customHeight="1">
      <c r="A31" s="270">
        <v>22</v>
      </c>
      <c r="B31" s="270"/>
      <c r="C31" s="290"/>
      <c r="D31" s="270"/>
      <c r="E31" s="270"/>
      <c r="F31" s="270"/>
      <c r="G31" s="270"/>
      <c r="H31" s="270"/>
      <c r="I31" s="298"/>
      <c r="J31" s="288"/>
      <c r="K31" s="285"/>
      <c r="L31" s="277"/>
      <c r="M31" s="286"/>
      <c r="N31" s="286"/>
      <c r="O31" s="286"/>
      <c r="P31" s="286"/>
      <c r="Q31" s="270"/>
    </row>
    <row r="32" spans="1:17" ht="18" customHeight="1">
      <c r="A32" s="270">
        <v>23</v>
      </c>
      <c r="B32" s="270"/>
      <c r="C32" s="290"/>
      <c r="D32" s="270"/>
      <c r="E32" s="270"/>
      <c r="F32" s="270"/>
      <c r="G32" s="270"/>
      <c r="H32" s="270"/>
      <c r="I32" s="298"/>
      <c r="J32" s="288"/>
      <c r="K32" s="290"/>
      <c r="L32" s="270"/>
      <c r="M32" s="270"/>
      <c r="N32" s="270"/>
      <c r="O32" s="270"/>
      <c r="P32" s="270"/>
      <c r="Q32" s="270"/>
    </row>
    <row r="33" spans="1:17" ht="18" customHeight="1">
      <c r="A33" s="270">
        <v>24</v>
      </c>
      <c r="B33" s="270"/>
      <c r="C33" s="290"/>
      <c r="D33" s="270"/>
      <c r="E33" s="270"/>
      <c r="F33" s="270"/>
      <c r="G33" s="270"/>
      <c r="H33" s="270"/>
      <c r="I33" s="298"/>
      <c r="J33" s="288"/>
      <c r="K33" s="290"/>
      <c r="L33" s="270"/>
      <c r="M33" s="270"/>
      <c r="N33" s="270"/>
      <c r="O33" s="270"/>
      <c r="P33" s="270"/>
      <c r="Q33" s="270"/>
    </row>
    <row r="34" spans="1:17" ht="18" customHeight="1">
      <c r="A34" s="270">
        <v>25</v>
      </c>
      <c r="B34" s="270"/>
      <c r="C34" s="290"/>
      <c r="D34" s="270"/>
      <c r="E34" s="270"/>
      <c r="F34" s="270"/>
      <c r="G34" s="270"/>
      <c r="H34" s="270"/>
      <c r="I34" s="298"/>
      <c r="J34" s="282"/>
      <c r="K34" s="158"/>
      <c r="L34" s="287"/>
      <c r="M34" s="287"/>
      <c r="N34" s="287"/>
      <c r="O34" s="287"/>
      <c r="P34" s="287"/>
      <c r="Q34" s="287"/>
    </row>
    <row r="35" spans="1:17" ht="18" customHeight="1">
      <c r="A35" s="270">
        <v>26</v>
      </c>
      <c r="B35" s="270"/>
      <c r="C35" s="270"/>
      <c r="D35" s="270"/>
      <c r="E35" s="270"/>
      <c r="F35" s="270"/>
      <c r="G35" s="270"/>
      <c r="H35" s="270"/>
      <c r="I35" s="298"/>
      <c r="J35" s="282"/>
      <c r="K35" s="158"/>
      <c r="L35" s="287"/>
      <c r="M35" s="287"/>
      <c r="N35" s="287"/>
      <c r="O35" s="287"/>
      <c r="P35" s="287"/>
      <c r="Q35" s="287"/>
    </row>
    <row r="36" spans="1:17" ht="18" customHeight="1">
      <c r="A36" s="270">
        <v>27</v>
      </c>
      <c r="B36" s="299"/>
      <c r="C36" s="290"/>
      <c r="D36" s="270"/>
      <c r="E36" s="270"/>
      <c r="F36" s="270"/>
      <c r="G36" s="270"/>
      <c r="H36" s="270"/>
      <c r="I36" s="298"/>
      <c r="J36" s="282"/>
      <c r="K36" s="158"/>
      <c r="L36" s="287"/>
      <c r="M36" s="287"/>
      <c r="N36" s="287"/>
      <c r="O36" s="287"/>
      <c r="P36" s="287"/>
      <c r="Q36" s="287"/>
    </row>
    <row r="37" spans="1:17" ht="18" customHeight="1">
      <c r="A37" s="270">
        <v>28</v>
      </c>
      <c r="B37" s="299"/>
      <c r="C37" s="290"/>
      <c r="D37" s="270"/>
      <c r="E37" s="270"/>
      <c r="F37" s="270"/>
      <c r="G37" s="270"/>
      <c r="H37" s="270"/>
      <c r="I37" s="298"/>
      <c r="J37" s="282"/>
      <c r="K37" s="158"/>
      <c r="L37" s="287"/>
      <c r="M37" s="287"/>
      <c r="N37" s="287"/>
      <c r="O37" s="287"/>
      <c r="P37" s="287"/>
      <c r="Q37" s="287"/>
    </row>
    <row r="38" spans="1:17" ht="18" customHeight="1">
      <c r="A38" s="270">
        <v>29</v>
      </c>
      <c r="B38" s="289"/>
      <c r="C38" s="289"/>
      <c r="D38" s="289"/>
      <c r="E38" s="289"/>
      <c r="F38" s="289"/>
      <c r="G38" s="289"/>
      <c r="H38" s="289"/>
      <c r="I38" s="300"/>
      <c r="J38" s="301"/>
      <c r="K38" s="160"/>
      <c r="L38" s="287"/>
      <c r="M38" s="287"/>
      <c r="N38" s="287"/>
      <c r="O38" s="287"/>
      <c r="P38" s="287"/>
      <c r="Q38" s="287"/>
    </row>
    <row r="39" spans="1:17" ht="18" customHeight="1">
      <c r="A39" s="270">
        <v>30</v>
      </c>
      <c r="B39" s="289"/>
      <c r="C39" s="289"/>
      <c r="D39" s="289"/>
      <c r="E39" s="289"/>
      <c r="F39" s="289"/>
      <c r="G39" s="289"/>
      <c r="H39" s="289"/>
      <c r="I39" s="300"/>
      <c r="J39" s="301"/>
      <c r="K39" s="160"/>
      <c r="L39" s="287"/>
      <c r="M39" s="287"/>
      <c r="N39" s="287"/>
      <c r="O39" s="287"/>
      <c r="P39" s="287"/>
      <c r="Q39" s="287"/>
    </row>
    <row r="40" spans="1:17" ht="18" customHeight="1">
      <c r="A40" s="270">
        <v>31</v>
      </c>
      <c r="B40" s="289"/>
      <c r="C40" s="289"/>
      <c r="D40" s="289"/>
      <c r="E40" s="289"/>
      <c r="F40" s="289"/>
      <c r="G40" s="289"/>
      <c r="H40" s="289"/>
      <c r="I40" s="300"/>
      <c r="J40" s="301"/>
      <c r="K40" s="160"/>
      <c r="L40" s="287"/>
      <c r="M40" s="287"/>
      <c r="N40" s="287"/>
      <c r="O40" s="287"/>
      <c r="P40" s="287"/>
      <c r="Q40" s="287"/>
    </row>
    <row r="41" spans="1:17" ht="18" customHeight="1">
      <c r="A41" s="270">
        <v>32</v>
      </c>
      <c r="B41" s="289"/>
      <c r="C41" s="289"/>
      <c r="D41" s="289"/>
      <c r="E41" s="289"/>
      <c r="F41" s="289"/>
      <c r="G41" s="289"/>
      <c r="H41" s="289"/>
      <c r="I41" s="300"/>
      <c r="J41" s="301"/>
      <c r="K41" s="160"/>
      <c r="L41" s="287"/>
      <c r="M41" s="287"/>
      <c r="N41" s="287"/>
      <c r="O41" s="287"/>
      <c r="P41" s="287"/>
      <c r="Q41" s="287"/>
    </row>
    <row r="42" spans="1:17" ht="18" customHeight="1">
      <c r="A42" s="270">
        <v>33</v>
      </c>
      <c r="B42" s="289"/>
      <c r="C42" s="289"/>
      <c r="D42" s="289"/>
      <c r="E42" s="289"/>
      <c r="F42" s="289"/>
      <c r="G42" s="289"/>
      <c r="H42" s="289"/>
      <c r="I42" s="300"/>
      <c r="J42" s="301"/>
      <c r="K42" s="160"/>
      <c r="L42" s="287"/>
      <c r="M42" s="287"/>
      <c r="N42" s="287"/>
      <c r="O42" s="287"/>
      <c r="P42" s="287"/>
      <c r="Q42" s="287"/>
    </row>
    <row r="43" spans="1:17" ht="16.5">
      <c r="A43" s="302"/>
      <c r="B43" s="302"/>
      <c r="C43" s="302"/>
      <c r="D43" s="302"/>
      <c r="E43" s="302"/>
      <c r="F43" s="302"/>
      <c r="G43" s="302"/>
      <c r="H43" s="302"/>
      <c r="I43" s="302"/>
      <c r="J43" s="303"/>
      <c r="K43" s="304" t="s">
        <v>184</v>
      </c>
      <c r="L43" s="305">
        <f>SUM(L10:L42)</f>
        <v>960</v>
      </c>
      <c r="M43" s="305">
        <f>SUM(M10:M42)*15</f>
        <v>465</v>
      </c>
      <c r="N43" s="303"/>
      <c r="O43" s="303"/>
      <c r="P43" s="303"/>
      <c r="Q43" s="303"/>
    </row>
    <row r="44" spans="1:17" ht="16.5">
      <c r="A44" s="302"/>
      <c r="B44" s="302"/>
      <c r="C44" s="302"/>
      <c r="D44" s="302"/>
      <c r="E44" s="302"/>
      <c r="F44" s="302"/>
      <c r="G44" s="302"/>
      <c r="H44" s="302"/>
      <c r="I44" s="302"/>
      <c r="J44" s="303"/>
      <c r="K44" s="303"/>
      <c r="L44" s="307" t="s">
        <v>185</v>
      </c>
      <c r="M44" s="306">
        <f>M43/L43</f>
        <v>0.484375</v>
      </c>
      <c r="N44" s="303"/>
      <c r="O44" s="303"/>
      <c r="P44" s="303"/>
      <c r="Q44" s="303"/>
    </row>
    <row r="45" spans="1:17" ht="16.5">
      <c r="A45" s="302"/>
      <c r="B45" s="302"/>
      <c r="C45" s="302"/>
      <c r="D45" s="302"/>
      <c r="E45" s="302"/>
      <c r="F45" s="302"/>
      <c r="G45" s="302"/>
      <c r="H45" s="302"/>
      <c r="I45" s="302"/>
      <c r="J45" s="303"/>
      <c r="K45" s="303"/>
      <c r="L45" s="303"/>
      <c r="M45" s="303"/>
      <c r="N45" s="303"/>
      <c r="O45" s="303"/>
      <c r="P45" s="303"/>
      <c r="Q45" s="303"/>
    </row>
    <row r="46" spans="1:17" ht="16.5">
      <c r="A46" s="302"/>
      <c r="B46" s="302"/>
      <c r="C46" s="302"/>
      <c r="D46" s="302"/>
      <c r="E46" s="302"/>
      <c r="F46" s="302"/>
      <c r="G46" s="302"/>
      <c r="H46" s="302"/>
      <c r="I46" s="302"/>
      <c r="J46" s="303"/>
      <c r="K46" s="303"/>
      <c r="L46" s="303"/>
      <c r="M46" s="303"/>
      <c r="N46" s="303"/>
      <c r="O46" s="303"/>
      <c r="P46" s="303"/>
      <c r="Q46" s="303"/>
    </row>
    <row r="47" spans="1:17" ht="13.5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</row>
    <row r="48" spans="1:17" ht="13.5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</row>
    <row r="49" spans="1:17" ht="13.5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</row>
    <row r="50" spans="1:17" ht="13.5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</row>
  </sheetData>
  <sheetProtection/>
  <mergeCells count="24">
    <mergeCell ref="A6:A8"/>
    <mergeCell ref="P7:P8"/>
    <mergeCell ref="M7:M8"/>
    <mergeCell ref="K6:K8"/>
    <mergeCell ref="C6:C8"/>
    <mergeCell ref="D6:H6"/>
    <mergeCell ref="L7:L8"/>
    <mergeCell ref="N7:N8"/>
    <mergeCell ref="B6:B8"/>
    <mergeCell ref="A1:Q1"/>
    <mergeCell ref="A2:Q2"/>
    <mergeCell ref="A4:Q4"/>
    <mergeCell ref="A5:I5"/>
    <mergeCell ref="J5:Q5"/>
    <mergeCell ref="Q6:Q8"/>
    <mergeCell ref="D7:D8"/>
    <mergeCell ref="E7:E8"/>
    <mergeCell ref="F7:F8"/>
    <mergeCell ref="G7:G8"/>
    <mergeCell ref="L6:P6"/>
    <mergeCell ref="H7:H8"/>
    <mergeCell ref="I6:I8"/>
    <mergeCell ref="J6:J8"/>
    <mergeCell ref="O7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39"/>
  <sheetViews>
    <sheetView tabSelected="1" zoomScale="75" zoomScaleNormal="75" zoomScalePageLayoutView="0" workbookViewId="0" topLeftCell="A1">
      <selection activeCell="V41" sqref="V41"/>
    </sheetView>
  </sheetViews>
  <sheetFormatPr defaultColWidth="9.00390625" defaultRowHeight="13.5"/>
  <cols>
    <col min="1" max="1" width="3.25390625" style="139" customWidth="1"/>
    <col min="2" max="2" width="5.625" style="139" customWidth="1"/>
    <col min="3" max="3" width="4.125" style="139" customWidth="1"/>
    <col min="4" max="4" width="28.50390625" style="139" customWidth="1"/>
    <col min="5" max="5" width="5.50390625" style="139" bestFit="1" customWidth="1"/>
    <col min="6" max="6" width="4.625" style="139" customWidth="1"/>
    <col min="7" max="7" width="5.375" style="139" customWidth="1"/>
    <col min="8" max="8" width="4.00390625" style="139" customWidth="1"/>
    <col min="9" max="9" width="3.875" style="139" customWidth="1"/>
    <col min="10" max="10" width="4.50390625" style="139" customWidth="1"/>
    <col min="11" max="11" width="3.375" style="139" customWidth="1"/>
    <col min="12" max="12" width="3.50390625" style="139" customWidth="1"/>
    <col min="13" max="13" width="5.00390625" style="139" customWidth="1"/>
    <col min="14" max="14" width="4.75390625" style="139" bestFit="1" customWidth="1"/>
    <col min="15" max="15" width="5.625" style="139" customWidth="1"/>
    <col min="16" max="16" width="4.125" style="139" customWidth="1"/>
    <col min="17" max="17" width="4.375" style="139" customWidth="1"/>
    <col min="18" max="20" width="5.625" style="0" customWidth="1"/>
    <col min="21" max="22" width="4.625" style="0" customWidth="1"/>
    <col min="23" max="23" width="5.50390625" style="225" customWidth="1"/>
    <col min="24" max="24" width="8.875" style="226" customWidth="1"/>
    <col min="25" max="25" width="6.00390625" style="226" customWidth="1"/>
    <col min="26" max="27" width="5.625" style="225" customWidth="1"/>
    <col min="28" max="28" width="4.25390625" style="0" customWidth="1"/>
    <col min="29" max="30" width="5.625" style="0" customWidth="1"/>
  </cols>
  <sheetData>
    <row r="1" spans="1:27" s="119" customFormat="1" ht="31.5" customHeight="1">
      <c r="A1" s="440" t="s">
        <v>231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W1" s="163"/>
      <c r="X1" s="164"/>
      <c r="Y1" s="164"/>
      <c r="Z1" s="163"/>
      <c r="AA1" s="163"/>
    </row>
    <row r="2" spans="1:28" s="120" customFormat="1" ht="31.5" customHeight="1">
      <c r="A2" s="532" t="s">
        <v>0</v>
      </c>
      <c r="B2" s="574" t="s">
        <v>31</v>
      </c>
      <c r="C2" s="533" t="s">
        <v>1</v>
      </c>
      <c r="D2" s="534" t="s">
        <v>2</v>
      </c>
      <c r="E2" s="575" t="s">
        <v>32</v>
      </c>
      <c r="F2" s="540" t="s">
        <v>3</v>
      </c>
      <c r="G2" s="576" t="s">
        <v>81</v>
      </c>
      <c r="H2" s="577"/>
      <c r="I2" s="577"/>
      <c r="J2" s="578"/>
      <c r="K2" s="579" t="s">
        <v>33</v>
      </c>
      <c r="L2" s="580" t="s">
        <v>34</v>
      </c>
      <c r="M2" s="581"/>
      <c r="N2" s="570" t="s">
        <v>35</v>
      </c>
      <c r="O2" s="571"/>
      <c r="P2" s="571"/>
      <c r="Q2" s="572"/>
      <c r="S2" s="563" t="s">
        <v>42</v>
      </c>
      <c r="T2" s="573" t="s">
        <v>84</v>
      </c>
      <c r="U2" s="561" t="s">
        <v>36</v>
      </c>
      <c r="V2" s="530" t="s">
        <v>37</v>
      </c>
      <c r="W2" s="566" t="s">
        <v>38</v>
      </c>
      <c r="X2" s="568" t="s">
        <v>83</v>
      </c>
      <c r="Y2" s="559" t="s">
        <v>82</v>
      </c>
      <c r="Z2" s="561" t="s">
        <v>39</v>
      </c>
      <c r="AA2" s="530" t="s">
        <v>40</v>
      </c>
      <c r="AB2" s="530" t="s">
        <v>41</v>
      </c>
    </row>
    <row r="3" spans="1:28" s="120" customFormat="1" ht="47.25" customHeight="1">
      <c r="A3" s="471"/>
      <c r="B3" s="484"/>
      <c r="C3" s="487"/>
      <c r="D3" s="490"/>
      <c r="E3" s="493"/>
      <c r="F3" s="474"/>
      <c r="G3" s="466" t="s">
        <v>4</v>
      </c>
      <c r="H3" s="466" t="s">
        <v>5</v>
      </c>
      <c r="I3" s="466" t="s">
        <v>19</v>
      </c>
      <c r="J3" s="468" t="s">
        <v>20</v>
      </c>
      <c r="K3" s="480"/>
      <c r="L3" s="582"/>
      <c r="M3" s="583"/>
      <c r="N3" s="564" t="s">
        <v>3</v>
      </c>
      <c r="O3" s="563" t="s">
        <v>42</v>
      </c>
      <c r="P3" s="563" t="s">
        <v>43</v>
      </c>
      <c r="Q3" s="563" t="s">
        <v>44</v>
      </c>
      <c r="S3" s="563"/>
      <c r="T3" s="573"/>
      <c r="U3" s="562"/>
      <c r="V3" s="565"/>
      <c r="W3" s="567"/>
      <c r="X3" s="569"/>
      <c r="Y3" s="560"/>
      <c r="Z3" s="562"/>
      <c r="AA3" s="565"/>
      <c r="AB3" s="565"/>
    </row>
    <row r="4" spans="1:28" s="120" customFormat="1" ht="67.5" customHeight="1">
      <c r="A4" s="472"/>
      <c r="B4" s="485"/>
      <c r="C4" s="488"/>
      <c r="D4" s="491"/>
      <c r="E4" s="494"/>
      <c r="F4" s="475"/>
      <c r="G4" s="467"/>
      <c r="H4" s="467"/>
      <c r="I4" s="467"/>
      <c r="J4" s="469"/>
      <c r="K4" s="481"/>
      <c r="L4" s="165" t="s">
        <v>45</v>
      </c>
      <c r="M4" s="166" t="s">
        <v>46</v>
      </c>
      <c r="N4" s="564"/>
      <c r="O4" s="563"/>
      <c r="P4" s="563"/>
      <c r="Q4" s="563"/>
      <c r="S4" s="563"/>
      <c r="T4" s="573"/>
      <c r="U4" s="562"/>
      <c r="V4" s="565"/>
      <c r="W4" s="567"/>
      <c r="X4" s="569"/>
      <c r="Y4" s="560"/>
      <c r="Z4" s="562"/>
      <c r="AA4" s="565"/>
      <c r="AB4" s="565"/>
    </row>
    <row r="5" spans="1:28" s="131" customFormat="1" ht="18" customHeight="1">
      <c r="A5" s="122">
        <v>1</v>
      </c>
      <c r="B5" s="123">
        <v>2</v>
      </c>
      <c r="C5" s="124">
        <v>3</v>
      </c>
      <c r="D5" s="125">
        <v>4</v>
      </c>
      <c r="E5" s="126">
        <v>5</v>
      </c>
      <c r="F5" s="127">
        <v>6</v>
      </c>
      <c r="G5" s="128">
        <v>7</v>
      </c>
      <c r="H5" s="128">
        <v>8</v>
      </c>
      <c r="I5" s="128">
        <v>9</v>
      </c>
      <c r="J5" s="129">
        <v>10</v>
      </c>
      <c r="K5" s="130">
        <v>11</v>
      </c>
      <c r="L5" s="123">
        <v>12</v>
      </c>
      <c r="M5" s="126">
        <v>13</v>
      </c>
      <c r="N5" s="123">
        <v>14</v>
      </c>
      <c r="O5" s="123">
        <v>15</v>
      </c>
      <c r="P5" s="123">
        <v>16</v>
      </c>
      <c r="Q5" s="123">
        <v>17</v>
      </c>
      <c r="S5" s="132">
        <v>18</v>
      </c>
      <c r="T5" s="167">
        <v>19</v>
      </c>
      <c r="U5" s="168">
        <v>20</v>
      </c>
      <c r="V5" s="132">
        <v>21</v>
      </c>
      <c r="W5" s="169">
        <v>22</v>
      </c>
      <c r="X5" s="169">
        <v>23</v>
      </c>
      <c r="Y5" s="170">
        <v>24</v>
      </c>
      <c r="Z5" s="171">
        <v>25</v>
      </c>
      <c r="AA5" s="169">
        <v>26</v>
      </c>
      <c r="AB5" s="132">
        <v>27</v>
      </c>
    </row>
    <row r="6" spans="1:28" s="131" customFormat="1" ht="18" customHeight="1">
      <c r="A6" s="123"/>
      <c r="B6" s="123"/>
      <c r="C6" s="123"/>
      <c r="D6" s="172" t="s">
        <v>47</v>
      </c>
      <c r="E6" s="173">
        <f>E33+E61+E86+E111+E137+E162+E190+E229+E233</f>
        <v>240</v>
      </c>
      <c r="F6" s="173">
        <f>F33+F61+F86+F111+F137+F162+F190+F229</f>
        <v>2420</v>
      </c>
      <c r="G6" s="173">
        <f>(G33+G61+G86+G111+G137+G162+G190)*15+G229*10</f>
        <v>1190</v>
      </c>
      <c r="H6" s="173">
        <f>(H33+H61+H86+H111+H137+H162+H190)*15+H229*10</f>
        <v>165</v>
      </c>
      <c r="I6" s="173">
        <f>(I33+I61+I86+I111+I137+I162+I190)*15+I229*10</f>
        <v>570</v>
      </c>
      <c r="J6" s="173">
        <f>(J33+J61+J86+J111+J137+J162+J190)*15+J229*10</f>
        <v>495</v>
      </c>
      <c r="K6" s="174"/>
      <c r="L6" s="175"/>
      <c r="M6" s="176">
        <f>M33+M61+M86+M111+M137+M162+M190+M229</f>
        <v>21</v>
      </c>
      <c r="N6" s="173">
        <f>N33+N61+N86+N111+N137+N162+N190+N229+270</f>
        <v>3980</v>
      </c>
      <c r="O6" s="173">
        <f>O33+O61+O86+O111+O137+O162+O190+O229</f>
        <v>1660</v>
      </c>
      <c r="P6" s="173">
        <f>P33+P61+P86+P111+P137+P162+P190+P229</f>
        <v>520</v>
      </c>
      <c r="Q6" s="173">
        <f>Q33+Q61+Q86+Q111+Q137+Q162+Q190+Q229</f>
        <v>1530</v>
      </c>
      <c r="R6" s="401">
        <f>G6/F6</f>
        <v>0.49173553719008267</v>
      </c>
      <c r="S6" s="177"/>
      <c r="T6" s="178"/>
      <c r="U6" s="179"/>
      <c r="V6" s="180"/>
      <c r="W6" s="180"/>
      <c r="X6" s="181"/>
      <c r="Y6" s="182"/>
      <c r="Z6" s="179"/>
      <c r="AA6" s="180"/>
      <c r="AB6" s="132"/>
    </row>
    <row r="7" spans="1:28" s="131" customFormat="1" ht="18" customHeight="1">
      <c r="A7" s="123"/>
      <c r="B7" s="123"/>
      <c r="C7" s="123"/>
      <c r="D7" s="125"/>
      <c r="E7" s="123"/>
      <c r="F7" s="123"/>
      <c r="G7" s="123"/>
      <c r="H7" s="123"/>
      <c r="I7" s="123"/>
      <c r="J7" s="123"/>
      <c r="K7" s="132"/>
      <c r="L7" s="123"/>
      <c r="M7" s="133"/>
      <c r="N7" s="123"/>
      <c r="O7" s="123"/>
      <c r="P7" s="123"/>
      <c r="Q7" s="123"/>
      <c r="S7" s="132"/>
      <c r="T7" s="167"/>
      <c r="U7" s="168"/>
      <c r="V7" s="132"/>
      <c r="W7" s="169"/>
      <c r="X7" s="183"/>
      <c r="Y7" s="184"/>
      <c r="Z7" s="171"/>
      <c r="AA7" s="169"/>
      <c r="AB7" s="132"/>
    </row>
    <row r="8" spans="1:28" s="139" customFormat="1" ht="16.5">
      <c r="A8" s="134" t="s">
        <v>30</v>
      </c>
      <c r="B8" s="135" t="s">
        <v>30</v>
      </c>
      <c r="C8" s="135" t="s">
        <v>30</v>
      </c>
      <c r="D8" s="136" t="s">
        <v>48</v>
      </c>
      <c r="E8" s="134" t="s">
        <v>30</v>
      </c>
      <c r="F8" s="134"/>
      <c r="G8" s="134"/>
      <c r="H8" s="134"/>
      <c r="I8" s="134"/>
      <c r="J8" s="134"/>
      <c r="K8" s="134"/>
      <c r="L8" s="134"/>
      <c r="M8" s="137"/>
      <c r="N8" s="134"/>
      <c r="O8" s="134"/>
      <c r="P8" s="134"/>
      <c r="Q8" s="134"/>
      <c r="R8" s="138"/>
      <c r="S8" s="185"/>
      <c r="T8" s="186"/>
      <c r="U8" s="187"/>
      <c r="V8" s="185"/>
      <c r="W8" s="188"/>
      <c r="X8" s="189"/>
      <c r="Y8" s="190"/>
      <c r="Z8" s="191"/>
      <c r="AA8" s="188"/>
      <c r="AB8" s="185"/>
    </row>
    <row r="9" spans="1:28" s="200" customFormat="1" ht="16.5">
      <c r="A9" s="134"/>
      <c r="B9" s="135"/>
      <c r="C9" s="135"/>
      <c r="D9" s="192" t="s">
        <v>49</v>
      </c>
      <c r="E9" s="134"/>
      <c r="F9" s="134"/>
      <c r="G9" s="134"/>
      <c r="H9" s="134"/>
      <c r="I9" s="134"/>
      <c r="J9" s="134"/>
      <c r="K9" s="134"/>
      <c r="L9" s="134"/>
      <c r="M9" s="137"/>
      <c r="N9" s="193"/>
      <c r="O9" s="140"/>
      <c r="P9" s="134"/>
      <c r="Q9" s="134"/>
      <c r="R9" s="138"/>
      <c r="S9" s="195">
        <f>O33</f>
        <v>230</v>
      </c>
      <c r="T9" s="196"/>
      <c r="U9" s="187"/>
      <c r="V9" s="197"/>
      <c r="W9" s="188"/>
      <c r="X9" s="198">
        <v>200</v>
      </c>
      <c r="Y9" s="199"/>
      <c r="Z9" s="191"/>
      <c r="AA9" s="195">
        <v>30</v>
      </c>
      <c r="AB9" s="185"/>
    </row>
    <row r="10" spans="1:30" s="144" customFormat="1" ht="22.5" customHeight="1">
      <c r="A10" s="36">
        <v>1</v>
      </c>
      <c r="B10" s="42"/>
      <c r="C10" s="359">
        <v>27</v>
      </c>
      <c r="D10" s="360" t="s">
        <v>126</v>
      </c>
      <c r="E10" s="247">
        <v>7</v>
      </c>
      <c r="F10" s="247">
        <f>SUM(G10:J10)*15</f>
        <v>60</v>
      </c>
      <c r="G10" s="359">
        <v>2</v>
      </c>
      <c r="H10" s="359">
        <v>2</v>
      </c>
      <c r="I10" s="359"/>
      <c r="J10" s="359"/>
      <c r="K10" s="359" t="s">
        <v>51</v>
      </c>
      <c r="L10" s="361" t="s">
        <v>52</v>
      </c>
      <c r="M10" s="142">
        <f>IF(L10="кп",3,IF(L10="кр",2,IF(L10="кз",1,IF(L10="р",0.5,""))))</f>
        <v>1</v>
      </c>
      <c r="N10" s="193">
        <f>SUM(O10:Q10)</f>
        <v>117</v>
      </c>
      <c r="O10" s="140">
        <v>42</v>
      </c>
      <c r="P10" s="197">
        <f>IF(L10="кп",60,IF(L10="кр",40,IF(L10="кз",20,IF(L10="р",10,0))))</f>
        <v>20</v>
      </c>
      <c r="Q10" s="140">
        <v>55</v>
      </c>
      <c r="R10" s="143"/>
      <c r="S10" s="140">
        <f>F10*$S$9/$F$33</f>
        <v>41.81818181818182</v>
      </c>
      <c r="T10" s="194">
        <f>INT(S10+0.5)</f>
        <v>42</v>
      </c>
      <c r="U10" s="202">
        <f>SUM(G10:J10)</f>
        <v>4</v>
      </c>
      <c r="V10" s="197">
        <f>IF(K10="то",2,IF(K10="и",3,IF(K10="к",1,0)))</f>
        <v>3</v>
      </c>
      <c r="W10" s="203">
        <f>U10*V10</f>
        <v>12</v>
      </c>
      <c r="X10" s="142">
        <f>$X$9*W10/$W$33</f>
        <v>54.54545454545455</v>
      </c>
      <c r="Y10" s="194">
        <f>INT(X10+0.5)</f>
        <v>55</v>
      </c>
      <c r="Z10" s="204">
        <f>F10+N10</f>
        <v>177</v>
      </c>
      <c r="AA10" s="205">
        <f>$AA$9*Z10/$Z$33</f>
        <v>6.6375</v>
      </c>
      <c r="AB10" s="34">
        <f>INT(AA10+0.5)</f>
        <v>7</v>
      </c>
      <c r="AD10" s="206"/>
    </row>
    <row r="11" spans="1:30" s="144" customFormat="1" ht="16.5">
      <c r="A11" s="36">
        <v>2</v>
      </c>
      <c r="B11" s="42"/>
      <c r="C11" s="359">
        <v>14</v>
      </c>
      <c r="D11" s="360" t="s">
        <v>208</v>
      </c>
      <c r="E11" s="247">
        <v>6</v>
      </c>
      <c r="F11" s="247">
        <f>SUM(G11:J11)*15</f>
        <v>60</v>
      </c>
      <c r="G11" s="359">
        <v>2</v>
      </c>
      <c r="H11" s="359"/>
      <c r="I11" s="359">
        <v>2</v>
      </c>
      <c r="J11" s="359"/>
      <c r="K11" s="359" t="s">
        <v>51</v>
      </c>
      <c r="L11" s="359"/>
      <c r="M11" s="142">
        <f>IF(L11="кп",3,IF(L11="кр",2,IF(L11="кз",1,IF(L11="р",0.5,""))))</f>
      </c>
      <c r="N11" s="193">
        <f aca="true" t="shared" si="0" ref="N11:N32">SUM(O11:Q11)</f>
        <v>97</v>
      </c>
      <c r="O11" s="140">
        <v>42</v>
      </c>
      <c r="P11" s="197">
        <f aca="true" t="shared" si="1" ref="P11:P30">IF(L11="кп",60,IF(L11="кр",40,IF(L11="кз",20,IF(L11="р",10,0))))</f>
        <v>0</v>
      </c>
      <c r="Q11" s="36">
        <v>55</v>
      </c>
      <c r="R11" s="143"/>
      <c r="S11" s="140">
        <f>F11*$S$9/$F$33</f>
        <v>41.81818181818182</v>
      </c>
      <c r="T11" s="194">
        <f>INT(S11+0.5)</f>
        <v>42</v>
      </c>
      <c r="U11" s="202">
        <f>SUM(G11:J11)</f>
        <v>4</v>
      </c>
      <c r="V11" s="197">
        <f>IF(K11="то",2,IF(K11="и",3,IF(K11="к",1,0)))</f>
        <v>3</v>
      </c>
      <c r="W11" s="203">
        <f>U11*V11</f>
        <v>12</v>
      </c>
      <c r="X11" s="142">
        <f aca="true" t="shared" si="2" ref="X11:X29">$X$9*W11/$W$33</f>
        <v>54.54545454545455</v>
      </c>
      <c r="Y11" s="194">
        <f aca="true" t="shared" si="3" ref="Y11:Y22">INT(X11+0.5)</f>
        <v>55</v>
      </c>
      <c r="Z11" s="204">
        <f>F11+N11</f>
        <v>157</v>
      </c>
      <c r="AA11" s="205">
        <f>$AA$9*Z11/$Z$33</f>
        <v>5.8875</v>
      </c>
      <c r="AB11" s="34">
        <f>INT(AA11+0.5)</f>
        <v>6</v>
      </c>
      <c r="AD11" s="206"/>
    </row>
    <row r="12" spans="1:30" s="144" customFormat="1" ht="33">
      <c r="A12" s="36">
        <v>3</v>
      </c>
      <c r="B12" s="42"/>
      <c r="C12" s="359" t="s">
        <v>23</v>
      </c>
      <c r="D12" s="360" t="s">
        <v>128</v>
      </c>
      <c r="E12" s="247">
        <v>4</v>
      </c>
      <c r="F12" s="247">
        <f>SUM(G12:J12)*15</f>
        <v>45</v>
      </c>
      <c r="G12" s="359">
        <v>1</v>
      </c>
      <c r="H12" s="359"/>
      <c r="I12" s="359"/>
      <c r="J12" s="359">
        <v>2</v>
      </c>
      <c r="K12" s="359" t="s">
        <v>53</v>
      </c>
      <c r="L12" s="361"/>
      <c r="M12" s="142">
        <f aca="true" t="shared" si="4" ref="M12:M29">IF(L12="кп",3,IF(L12="кр",2,IF(L12="кз",1,IF(L12="р",0.5,""))))</f>
      </c>
      <c r="N12" s="193">
        <f t="shared" si="0"/>
        <v>59</v>
      </c>
      <c r="O12" s="140">
        <v>32</v>
      </c>
      <c r="P12" s="197">
        <f t="shared" si="1"/>
        <v>0</v>
      </c>
      <c r="Q12" s="140">
        <v>27</v>
      </c>
      <c r="R12" s="143"/>
      <c r="S12" s="140">
        <f>F12*$S$9/$F$33</f>
        <v>31.363636363636363</v>
      </c>
      <c r="T12" s="348">
        <v>32</v>
      </c>
      <c r="U12" s="202">
        <f aca="true" t="shared" si="5" ref="U12:U27">SUM(G12:J12)</f>
        <v>3</v>
      </c>
      <c r="V12" s="197">
        <f aca="true" t="shared" si="6" ref="V12:V27">IF(K12="то",2,IF(K12="и",3,IF(K12="к",1,0)))</f>
        <v>2</v>
      </c>
      <c r="W12" s="203">
        <f>U12*V12</f>
        <v>6</v>
      </c>
      <c r="X12" s="142">
        <f t="shared" si="2"/>
        <v>27.272727272727273</v>
      </c>
      <c r="Y12" s="194">
        <f t="shared" si="3"/>
        <v>27</v>
      </c>
      <c r="Z12" s="204">
        <f>F12+N12</f>
        <v>104</v>
      </c>
      <c r="AA12" s="205">
        <f>$AA$9*Z12/$Z$33</f>
        <v>3.9</v>
      </c>
      <c r="AB12" s="34">
        <f>INT(AA12+0.5)</f>
        <v>4</v>
      </c>
      <c r="AD12" s="207"/>
    </row>
    <row r="13" spans="1:30" s="144" customFormat="1" ht="16.5">
      <c r="A13" s="36">
        <v>4</v>
      </c>
      <c r="B13" s="42"/>
      <c r="C13" s="359">
        <v>14</v>
      </c>
      <c r="D13" s="360" t="s">
        <v>129</v>
      </c>
      <c r="E13" s="247">
        <v>3</v>
      </c>
      <c r="F13" s="247">
        <f>SUM(G13:J13)*15</f>
        <v>45</v>
      </c>
      <c r="G13" s="359"/>
      <c r="H13" s="359"/>
      <c r="I13" s="359"/>
      <c r="J13" s="359">
        <v>3</v>
      </c>
      <c r="K13" s="359" t="s">
        <v>50</v>
      </c>
      <c r="L13" s="359"/>
      <c r="M13" s="142">
        <f t="shared" si="4"/>
      </c>
      <c r="N13" s="193">
        <f t="shared" si="0"/>
        <v>45</v>
      </c>
      <c r="O13" s="140">
        <v>31</v>
      </c>
      <c r="P13" s="197">
        <f t="shared" si="1"/>
        <v>0</v>
      </c>
      <c r="Q13" s="140">
        <v>14</v>
      </c>
      <c r="R13" s="143"/>
      <c r="S13" s="140">
        <f>F13*$S$9/$F$33</f>
        <v>31.363636363636363</v>
      </c>
      <c r="T13" s="194">
        <f>INT(S13+0.5)</f>
        <v>31</v>
      </c>
      <c r="U13" s="202">
        <f>SUM(G13:J13)</f>
        <v>3</v>
      </c>
      <c r="V13" s="197">
        <f>IF(K13="то",2,IF(K13="и",3,IF(K13="к",1,0)))</f>
        <v>1</v>
      </c>
      <c r="W13" s="203">
        <f>U13*V13</f>
        <v>3</v>
      </c>
      <c r="X13" s="142">
        <f t="shared" si="2"/>
        <v>13.636363636363637</v>
      </c>
      <c r="Y13" s="194">
        <f>INT(X13+0.5)</f>
        <v>14</v>
      </c>
      <c r="Z13" s="204">
        <f>F13+N13</f>
        <v>90</v>
      </c>
      <c r="AA13" s="205">
        <f>$AA$9*Z13/$Z$33</f>
        <v>3.375</v>
      </c>
      <c r="AB13" s="34">
        <f>INT(AA13+0.5)</f>
        <v>3</v>
      </c>
      <c r="AD13" s="207"/>
    </row>
    <row r="14" spans="1:30" s="144" customFormat="1" ht="16.5">
      <c r="A14" s="36">
        <v>5</v>
      </c>
      <c r="B14" s="42"/>
      <c r="C14" s="362" t="s">
        <v>130</v>
      </c>
      <c r="D14" s="363" t="s">
        <v>131</v>
      </c>
      <c r="E14" s="347">
        <v>2</v>
      </c>
      <c r="F14" s="247">
        <f>SUM(G14:J14)*15</f>
        <v>30</v>
      </c>
      <c r="G14" s="364">
        <v>1</v>
      </c>
      <c r="H14" s="364"/>
      <c r="I14" s="364"/>
      <c r="J14" s="364">
        <v>1</v>
      </c>
      <c r="K14" s="364" t="s">
        <v>50</v>
      </c>
      <c r="L14" s="364"/>
      <c r="M14" s="142">
        <f t="shared" si="4"/>
      </c>
      <c r="N14" s="193">
        <f t="shared" si="0"/>
        <v>30</v>
      </c>
      <c r="O14" s="140">
        <v>21</v>
      </c>
      <c r="P14" s="197">
        <f t="shared" si="1"/>
        <v>0</v>
      </c>
      <c r="Q14" s="140">
        <v>9</v>
      </c>
      <c r="R14" s="143"/>
      <c r="S14" s="140">
        <f>F14*$S$9/$F$33</f>
        <v>20.90909090909091</v>
      </c>
      <c r="T14" s="194">
        <f aca="true" t="shared" si="7" ref="T14:T27">INT(S14+0.5)</f>
        <v>21</v>
      </c>
      <c r="U14" s="202">
        <f t="shared" si="5"/>
        <v>2</v>
      </c>
      <c r="V14" s="197">
        <f t="shared" si="6"/>
        <v>1</v>
      </c>
      <c r="W14" s="203">
        <f aca="true" t="shared" si="8" ref="W14:W22">U14*V14</f>
        <v>2</v>
      </c>
      <c r="X14" s="142">
        <f t="shared" si="2"/>
        <v>9.090909090909092</v>
      </c>
      <c r="Y14" s="194">
        <f t="shared" si="3"/>
        <v>9</v>
      </c>
      <c r="Z14" s="204">
        <f>F14+N14</f>
        <v>60</v>
      </c>
      <c r="AA14" s="205">
        <f>$AA$9*Z14/$Z$33</f>
        <v>2.25</v>
      </c>
      <c r="AB14" s="34">
        <f>INT(AA14+0.5)</f>
        <v>2</v>
      </c>
      <c r="AD14" s="207"/>
    </row>
    <row r="15" spans="1:30" s="144" customFormat="1" ht="22.5" customHeight="1" hidden="1">
      <c r="A15" s="36">
        <v>6</v>
      </c>
      <c r="B15" s="42"/>
      <c r="C15" s="365"/>
      <c r="D15" s="366"/>
      <c r="E15" s="34"/>
      <c r="F15" s="38"/>
      <c r="G15" s="367"/>
      <c r="H15" s="367"/>
      <c r="I15" s="367"/>
      <c r="J15" s="367"/>
      <c r="K15" s="357"/>
      <c r="L15" s="357"/>
      <c r="M15" s="142">
        <f t="shared" si="4"/>
      </c>
      <c r="N15" s="193">
        <f t="shared" si="0"/>
        <v>0</v>
      </c>
      <c r="O15" s="140">
        <v>0</v>
      </c>
      <c r="P15" s="197">
        <f t="shared" si="1"/>
        <v>0</v>
      </c>
      <c r="Q15" s="140">
        <v>0</v>
      </c>
      <c r="R15" s="143"/>
      <c r="S15" s="140">
        <f aca="true" t="shared" si="9" ref="S15:S27">F15*$S$9/$F$33</f>
        <v>0</v>
      </c>
      <c r="T15" s="194">
        <f t="shared" si="7"/>
        <v>0</v>
      </c>
      <c r="U15" s="202">
        <f t="shared" si="5"/>
        <v>0</v>
      </c>
      <c r="V15" s="197">
        <f t="shared" si="6"/>
        <v>0</v>
      </c>
      <c r="W15" s="203">
        <f t="shared" si="8"/>
        <v>0</v>
      </c>
      <c r="X15" s="142">
        <f t="shared" si="2"/>
        <v>0</v>
      </c>
      <c r="Y15" s="194">
        <f t="shared" si="3"/>
        <v>0</v>
      </c>
      <c r="Z15" s="204">
        <f aca="true" t="shared" si="10" ref="Z15:Z27">F15+N15</f>
        <v>0</v>
      </c>
      <c r="AA15" s="205">
        <f aca="true" t="shared" si="11" ref="AA15:AA27">$AA$9*Z15/$Z$33</f>
        <v>0</v>
      </c>
      <c r="AB15" s="34">
        <f aca="true" t="shared" si="12" ref="AB15:AB27">INT(AA15+0.5)</f>
        <v>0</v>
      </c>
      <c r="AD15" s="207"/>
    </row>
    <row r="16" spans="1:30" s="144" customFormat="1" ht="22.5" customHeight="1" hidden="1">
      <c r="A16" s="36">
        <v>7</v>
      </c>
      <c r="B16" s="42"/>
      <c r="C16" s="365"/>
      <c r="D16" s="366"/>
      <c r="E16" s="34"/>
      <c r="F16" s="38"/>
      <c r="G16" s="367"/>
      <c r="H16" s="367"/>
      <c r="I16" s="367"/>
      <c r="J16" s="367"/>
      <c r="K16" s="367"/>
      <c r="L16" s="368"/>
      <c r="M16" s="142">
        <f t="shared" si="4"/>
      </c>
      <c r="N16" s="193">
        <f t="shared" si="0"/>
        <v>0</v>
      </c>
      <c r="O16" s="140">
        <v>0</v>
      </c>
      <c r="P16" s="197">
        <f t="shared" si="1"/>
        <v>0</v>
      </c>
      <c r="Q16" s="140">
        <v>0</v>
      </c>
      <c r="R16" s="143"/>
      <c r="S16" s="140">
        <f t="shared" si="9"/>
        <v>0</v>
      </c>
      <c r="T16" s="194">
        <f t="shared" si="7"/>
        <v>0</v>
      </c>
      <c r="U16" s="202">
        <f t="shared" si="5"/>
        <v>0</v>
      </c>
      <c r="V16" s="197">
        <f t="shared" si="6"/>
        <v>0</v>
      </c>
      <c r="W16" s="203">
        <f t="shared" si="8"/>
        <v>0</v>
      </c>
      <c r="X16" s="142">
        <f t="shared" si="2"/>
        <v>0</v>
      </c>
      <c r="Y16" s="194">
        <f t="shared" si="3"/>
        <v>0</v>
      </c>
      <c r="Z16" s="204">
        <f t="shared" si="10"/>
        <v>0</v>
      </c>
      <c r="AA16" s="205">
        <f t="shared" si="11"/>
        <v>0</v>
      </c>
      <c r="AB16" s="34">
        <f t="shared" si="12"/>
        <v>0</v>
      </c>
      <c r="AD16" s="207"/>
    </row>
    <row r="17" spans="1:30" s="144" customFormat="1" ht="22.5" customHeight="1" hidden="1">
      <c r="A17" s="36">
        <v>8</v>
      </c>
      <c r="B17" s="42"/>
      <c r="C17" s="365"/>
      <c r="D17" s="366"/>
      <c r="E17" s="34"/>
      <c r="F17" s="38"/>
      <c r="G17" s="367"/>
      <c r="H17" s="367"/>
      <c r="I17" s="367"/>
      <c r="J17" s="367"/>
      <c r="K17" s="367"/>
      <c r="L17" s="368"/>
      <c r="M17" s="142">
        <f t="shared" si="4"/>
      </c>
      <c r="N17" s="193">
        <f t="shared" si="0"/>
        <v>0</v>
      </c>
      <c r="O17" s="140">
        <v>0</v>
      </c>
      <c r="P17" s="197">
        <f t="shared" si="1"/>
        <v>0</v>
      </c>
      <c r="Q17" s="140">
        <v>0</v>
      </c>
      <c r="R17" s="143"/>
      <c r="S17" s="140">
        <f t="shared" si="9"/>
        <v>0</v>
      </c>
      <c r="T17" s="194">
        <f t="shared" si="7"/>
        <v>0</v>
      </c>
      <c r="U17" s="202">
        <f t="shared" si="5"/>
        <v>0</v>
      </c>
      <c r="V17" s="197">
        <f t="shared" si="6"/>
        <v>0</v>
      </c>
      <c r="W17" s="203">
        <f t="shared" si="8"/>
        <v>0</v>
      </c>
      <c r="X17" s="142">
        <f t="shared" si="2"/>
        <v>0</v>
      </c>
      <c r="Y17" s="194">
        <f t="shared" si="3"/>
        <v>0</v>
      </c>
      <c r="Z17" s="204">
        <f t="shared" si="10"/>
        <v>0</v>
      </c>
      <c r="AA17" s="205">
        <f t="shared" si="11"/>
        <v>0</v>
      </c>
      <c r="AB17" s="34">
        <f t="shared" si="12"/>
        <v>0</v>
      </c>
      <c r="AD17" s="207"/>
    </row>
    <row r="18" spans="1:30" s="144" customFormat="1" ht="22.5" customHeight="1" hidden="1">
      <c r="A18" s="36">
        <v>9</v>
      </c>
      <c r="B18" s="42"/>
      <c r="C18" s="365"/>
      <c r="D18" s="366"/>
      <c r="E18" s="34"/>
      <c r="F18" s="38"/>
      <c r="G18" s="367"/>
      <c r="H18" s="367"/>
      <c r="I18" s="367"/>
      <c r="J18" s="367"/>
      <c r="K18" s="367"/>
      <c r="L18" s="368"/>
      <c r="M18" s="142">
        <f t="shared" si="4"/>
      </c>
      <c r="N18" s="193">
        <f t="shared" si="0"/>
        <v>0</v>
      </c>
      <c r="O18" s="140">
        <v>0</v>
      </c>
      <c r="P18" s="197">
        <f t="shared" si="1"/>
        <v>0</v>
      </c>
      <c r="Q18" s="140">
        <v>0</v>
      </c>
      <c r="R18" s="143"/>
      <c r="S18" s="140">
        <f t="shared" si="9"/>
        <v>0</v>
      </c>
      <c r="T18" s="194">
        <f t="shared" si="7"/>
        <v>0</v>
      </c>
      <c r="U18" s="202">
        <f t="shared" si="5"/>
        <v>0</v>
      </c>
      <c r="V18" s="197">
        <f t="shared" si="6"/>
        <v>0</v>
      </c>
      <c r="W18" s="203">
        <f t="shared" si="8"/>
        <v>0</v>
      </c>
      <c r="X18" s="142">
        <f t="shared" si="2"/>
        <v>0</v>
      </c>
      <c r="Y18" s="194">
        <f t="shared" si="3"/>
        <v>0</v>
      </c>
      <c r="Z18" s="204">
        <f t="shared" si="10"/>
        <v>0</v>
      </c>
      <c r="AA18" s="205">
        <f t="shared" si="11"/>
        <v>0</v>
      </c>
      <c r="AB18" s="34">
        <f t="shared" si="12"/>
        <v>0</v>
      </c>
      <c r="AD18" s="207"/>
    </row>
    <row r="19" spans="1:30" s="144" customFormat="1" ht="22.5" customHeight="1" hidden="1">
      <c r="A19" s="36">
        <v>10</v>
      </c>
      <c r="B19" s="42"/>
      <c r="C19" s="365"/>
      <c r="D19" s="366"/>
      <c r="E19" s="34"/>
      <c r="F19" s="38"/>
      <c r="G19" s="367"/>
      <c r="H19" s="367"/>
      <c r="I19" s="367"/>
      <c r="J19" s="367"/>
      <c r="K19" s="367"/>
      <c r="L19" s="368"/>
      <c r="M19" s="142">
        <f t="shared" si="4"/>
      </c>
      <c r="N19" s="193">
        <f t="shared" si="0"/>
        <v>0</v>
      </c>
      <c r="O19" s="140">
        <v>0</v>
      </c>
      <c r="P19" s="197">
        <f t="shared" si="1"/>
        <v>0</v>
      </c>
      <c r="Q19" s="140">
        <v>0</v>
      </c>
      <c r="R19" s="143"/>
      <c r="S19" s="140">
        <f t="shared" si="9"/>
        <v>0</v>
      </c>
      <c r="T19" s="194">
        <f t="shared" si="7"/>
        <v>0</v>
      </c>
      <c r="U19" s="202">
        <f t="shared" si="5"/>
        <v>0</v>
      </c>
      <c r="V19" s="197">
        <f t="shared" si="6"/>
        <v>0</v>
      </c>
      <c r="W19" s="203">
        <f t="shared" si="8"/>
        <v>0</v>
      </c>
      <c r="X19" s="142">
        <f t="shared" si="2"/>
        <v>0</v>
      </c>
      <c r="Y19" s="194">
        <f t="shared" si="3"/>
        <v>0</v>
      </c>
      <c r="Z19" s="204">
        <f t="shared" si="10"/>
        <v>0</v>
      </c>
      <c r="AA19" s="205">
        <f t="shared" si="11"/>
        <v>0</v>
      </c>
      <c r="AB19" s="34">
        <f t="shared" si="12"/>
        <v>0</v>
      </c>
      <c r="AD19" s="207"/>
    </row>
    <row r="20" spans="1:30" s="144" customFormat="1" ht="22.5" customHeight="1">
      <c r="A20" s="36"/>
      <c r="B20" s="42"/>
      <c r="C20" s="365"/>
      <c r="D20" s="369" t="s">
        <v>55</v>
      </c>
      <c r="E20" s="34"/>
      <c r="F20" s="36"/>
      <c r="G20" s="367"/>
      <c r="H20" s="367"/>
      <c r="I20" s="367"/>
      <c r="J20" s="367"/>
      <c r="K20" s="367"/>
      <c r="L20" s="367"/>
      <c r="M20" s="142"/>
      <c r="N20" s="193"/>
      <c r="O20" s="140"/>
      <c r="P20" s="197"/>
      <c r="Q20" s="142"/>
      <c r="R20" s="143"/>
      <c r="S20" s="140"/>
      <c r="T20" s="194"/>
      <c r="U20" s="202"/>
      <c r="V20" s="197"/>
      <c r="W20" s="203"/>
      <c r="X20" s="142"/>
      <c r="Y20" s="194"/>
      <c r="Z20" s="204"/>
      <c r="AA20" s="205"/>
      <c r="AB20" s="34"/>
      <c r="AD20" s="207"/>
    </row>
    <row r="21" spans="1:30" s="144" customFormat="1" ht="22.5" customHeight="1">
      <c r="A21" s="42" t="s">
        <v>56</v>
      </c>
      <c r="B21" s="42"/>
      <c r="C21" s="365" t="s">
        <v>24</v>
      </c>
      <c r="D21" s="369" t="s">
        <v>192</v>
      </c>
      <c r="E21" s="34">
        <v>3</v>
      </c>
      <c r="F21" s="36">
        <v>45</v>
      </c>
      <c r="G21" s="367"/>
      <c r="H21" s="367"/>
      <c r="I21" s="367"/>
      <c r="J21" s="367">
        <v>3</v>
      </c>
      <c r="K21" s="367" t="s">
        <v>50</v>
      </c>
      <c r="L21" s="370"/>
      <c r="M21" s="228" t="s">
        <v>178</v>
      </c>
      <c r="N21" s="193">
        <f t="shared" si="0"/>
        <v>45</v>
      </c>
      <c r="O21" s="36">
        <v>31</v>
      </c>
      <c r="P21" s="197">
        <f t="shared" si="1"/>
        <v>0</v>
      </c>
      <c r="Q21" s="140">
        <v>14</v>
      </c>
      <c r="R21" s="143"/>
      <c r="S21" s="140">
        <f t="shared" si="9"/>
        <v>31.363636363636363</v>
      </c>
      <c r="T21" s="194">
        <f t="shared" si="7"/>
        <v>31</v>
      </c>
      <c r="U21" s="202">
        <f t="shared" si="5"/>
        <v>3</v>
      </c>
      <c r="V21" s="197">
        <f t="shared" si="6"/>
        <v>1</v>
      </c>
      <c r="W21" s="203">
        <f t="shared" si="8"/>
        <v>3</v>
      </c>
      <c r="X21" s="142">
        <f t="shared" si="2"/>
        <v>13.636363636363637</v>
      </c>
      <c r="Y21" s="194">
        <f t="shared" si="3"/>
        <v>14</v>
      </c>
      <c r="Z21" s="204">
        <f t="shared" si="10"/>
        <v>90</v>
      </c>
      <c r="AA21" s="205">
        <f t="shared" si="11"/>
        <v>3.375</v>
      </c>
      <c r="AB21" s="34">
        <f t="shared" si="12"/>
        <v>3</v>
      </c>
      <c r="AD21" s="207"/>
    </row>
    <row r="22" spans="1:30" s="144" customFormat="1" ht="22.5" customHeight="1">
      <c r="A22" s="42" t="s">
        <v>57</v>
      </c>
      <c r="B22" s="42"/>
      <c r="C22" s="365" t="s">
        <v>24</v>
      </c>
      <c r="D22" s="369" t="s">
        <v>193</v>
      </c>
      <c r="E22" s="34">
        <v>3</v>
      </c>
      <c r="F22" s="36">
        <v>45</v>
      </c>
      <c r="G22" s="367"/>
      <c r="H22" s="367"/>
      <c r="I22" s="367"/>
      <c r="J22" s="367">
        <v>3</v>
      </c>
      <c r="K22" s="367" t="s">
        <v>50</v>
      </c>
      <c r="L22" s="370"/>
      <c r="M22" s="228" t="s">
        <v>178</v>
      </c>
      <c r="N22" s="193">
        <f t="shared" si="0"/>
        <v>45</v>
      </c>
      <c r="O22" s="36">
        <v>31</v>
      </c>
      <c r="P22" s="197">
        <f t="shared" si="1"/>
        <v>0</v>
      </c>
      <c r="Q22" s="140">
        <v>14</v>
      </c>
      <c r="R22" s="143"/>
      <c r="S22" s="140">
        <f t="shared" si="9"/>
        <v>31.363636363636363</v>
      </c>
      <c r="T22" s="194">
        <f t="shared" si="7"/>
        <v>31</v>
      </c>
      <c r="U22" s="202">
        <f t="shared" si="5"/>
        <v>3</v>
      </c>
      <c r="V22" s="197">
        <f t="shared" si="6"/>
        <v>1</v>
      </c>
      <c r="W22" s="203">
        <f t="shared" si="8"/>
        <v>3</v>
      </c>
      <c r="X22" s="142">
        <f t="shared" si="2"/>
        <v>13.636363636363637</v>
      </c>
      <c r="Y22" s="194">
        <f t="shared" si="3"/>
        <v>14</v>
      </c>
      <c r="Z22" s="204">
        <f t="shared" si="10"/>
        <v>90</v>
      </c>
      <c r="AA22" s="205">
        <f t="shared" si="11"/>
        <v>3.375</v>
      </c>
      <c r="AB22" s="34">
        <f t="shared" si="12"/>
        <v>3</v>
      </c>
      <c r="AD22" s="207"/>
    </row>
    <row r="23" spans="1:30" s="144" customFormat="1" ht="22.5" customHeight="1" hidden="1">
      <c r="A23" s="42" t="s">
        <v>58</v>
      </c>
      <c r="B23" s="42"/>
      <c r="C23" s="365"/>
      <c r="D23" s="369"/>
      <c r="E23" s="34"/>
      <c r="F23" s="36"/>
      <c r="G23" s="367"/>
      <c r="H23" s="367"/>
      <c r="I23" s="367"/>
      <c r="J23" s="367"/>
      <c r="K23" s="367"/>
      <c r="L23" s="370"/>
      <c r="M23" s="228" t="s">
        <v>178</v>
      </c>
      <c r="N23" s="38"/>
      <c r="O23" s="36"/>
      <c r="P23" s="197"/>
      <c r="Q23" s="140"/>
      <c r="R23" s="143"/>
      <c r="S23" s="140"/>
      <c r="T23" s="194"/>
      <c r="U23" s="202"/>
      <c r="V23" s="197"/>
      <c r="W23" s="203"/>
      <c r="X23" s="142"/>
      <c r="Y23" s="194"/>
      <c r="Z23" s="204"/>
      <c r="AA23" s="205"/>
      <c r="AB23" s="34"/>
      <c r="AD23" s="207"/>
    </row>
    <row r="24" spans="1:30" s="144" customFormat="1" ht="22.5" customHeight="1" hidden="1">
      <c r="A24" s="42" t="s">
        <v>59</v>
      </c>
      <c r="B24" s="42"/>
      <c r="C24" s="365"/>
      <c r="D24" s="369"/>
      <c r="E24" s="34"/>
      <c r="F24" s="36"/>
      <c r="G24" s="367"/>
      <c r="H24" s="367"/>
      <c r="I24" s="367"/>
      <c r="J24" s="367"/>
      <c r="K24" s="367"/>
      <c r="L24" s="370"/>
      <c r="M24" s="228" t="s">
        <v>178</v>
      </c>
      <c r="N24" s="38"/>
      <c r="O24" s="36"/>
      <c r="P24" s="197"/>
      <c r="Q24" s="140"/>
      <c r="R24" s="143"/>
      <c r="S24" s="140"/>
      <c r="T24" s="194"/>
      <c r="U24" s="202"/>
      <c r="V24" s="197"/>
      <c r="W24" s="203"/>
      <c r="X24" s="142"/>
      <c r="Y24" s="194"/>
      <c r="Z24" s="204"/>
      <c r="AA24" s="205"/>
      <c r="AB24" s="34"/>
      <c r="AD24" s="207"/>
    </row>
    <row r="25" spans="1:30" s="145" customFormat="1" ht="22.5" customHeight="1" hidden="1">
      <c r="A25" s="42" t="s">
        <v>57</v>
      </c>
      <c r="B25" s="42"/>
      <c r="C25" s="42"/>
      <c r="D25" s="48"/>
      <c r="E25" s="34"/>
      <c r="F25" s="38">
        <f>(G25+H25+I25+J25)*15</f>
        <v>0</v>
      </c>
      <c r="G25" s="36"/>
      <c r="H25" s="36"/>
      <c r="I25" s="36"/>
      <c r="J25" s="36"/>
      <c r="K25" s="36"/>
      <c r="L25" s="39">
        <f>IF(K25="кп",3,IF(K25="кр",2,IF(K25="кз",1,IF(K25="р",0.5,""))))</f>
      </c>
      <c r="M25" s="142"/>
      <c r="N25" s="193"/>
      <c r="O25" s="140">
        <v>0</v>
      </c>
      <c r="P25" s="197">
        <f t="shared" si="1"/>
        <v>0</v>
      </c>
      <c r="Q25" s="140"/>
      <c r="R25" s="143"/>
      <c r="S25" s="140">
        <f t="shared" si="9"/>
        <v>0</v>
      </c>
      <c r="T25" s="194">
        <f t="shared" si="7"/>
        <v>0</v>
      </c>
      <c r="U25" s="202">
        <f t="shared" si="5"/>
        <v>0</v>
      </c>
      <c r="V25" s="197">
        <f t="shared" si="6"/>
        <v>0</v>
      </c>
      <c r="W25" s="203">
        <f>U25*V25</f>
        <v>0</v>
      </c>
      <c r="X25" s="142">
        <f t="shared" si="2"/>
        <v>0</v>
      </c>
      <c r="Y25" s="194">
        <f>INT(X25+0.5)</f>
        <v>0</v>
      </c>
      <c r="Z25" s="204">
        <f t="shared" si="10"/>
        <v>0</v>
      </c>
      <c r="AA25" s="205">
        <f t="shared" si="11"/>
        <v>0</v>
      </c>
      <c r="AB25" s="34">
        <f t="shared" si="12"/>
        <v>0</v>
      </c>
      <c r="AD25" s="207"/>
    </row>
    <row r="26" spans="1:30" s="145" customFormat="1" ht="22.5" customHeight="1" hidden="1">
      <c r="A26" s="42" t="s">
        <v>58</v>
      </c>
      <c r="B26" s="42"/>
      <c r="C26" s="42"/>
      <c r="D26" s="48"/>
      <c r="E26" s="34"/>
      <c r="F26" s="38">
        <f>(G26+H26+I26+J26)*15</f>
        <v>0</v>
      </c>
      <c r="G26" s="36"/>
      <c r="H26" s="36"/>
      <c r="I26" s="36"/>
      <c r="J26" s="36"/>
      <c r="K26" s="36"/>
      <c r="L26" s="39">
        <f>IF(K26="кп",3,IF(K26="кр",2,IF(K26="кз",1,IF(K26="р",0.5,""))))</f>
      </c>
      <c r="M26" s="142"/>
      <c r="N26" s="193"/>
      <c r="O26" s="140">
        <v>0</v>
      </c>
      <c r="P26" s="197">
        <f t="shared" si="1"/>
        <v>0</v>
      </c>
      <c r="Q26" s="140"/>
      <c r="R26" s="143"/>
      <c r="S26" s="140">
        <f t="shared" si="9"/>
        <v>0</v>
      </c>
      <c r="T26" s="194">
        <f t="shared" si="7"/>
        <v>0</v>
      </c>
      <c r="U26" s="202">
        <f t="shared" si="5"/>
        <v>0</v>
      </c>
      <c r="V26" s="197">
        <f t="shared" si="6"/>
        <v>0</v>
      </c>
      <c r="W26" s="203">
        <f>U26*V26</f>
        <v>0</v>
      </c>
      <c r="X26" s="142">
        <f t="shared" si="2"/>
        <v>0</v>
      </c>
      <c r="Y26" s="194">
        <f>INT(X26+0.5)</f>
        <v>0</v>
      </c>
      <c r="Z26" s="204">
        <f t="shared" si="10"/>
        <v>0</v>
      </c>
      <c r="AA26" s="205">
        <f t="shared" si="11"/>
        <v>0</v>
      </c>
      <c r="AB26" s="34">
        <f t="shared" si="12"/>
        <v>0</v>
      </c>
      <c r="AD26" s="207"/>
    </row>
    <row r="27" spans="1:30" s="145" customFormat="1" ht="22.5" customHeight="1" hidden="1">
      <c r="A27" s="42" t="s">
        <v>59</v>
      </c>
      <c r="B27" s="42"/>
      <c r="C27" s="42"/>
      <c r="D27" s="48"/>
      <c r="E27" s="34"/>
      <c r="F27" s="38">
        <f>(G27+H27+I27+J27)*15</f>
        <v>0</v>
      </c>
      <c r="G27" s="36"/>
      <c r="H27" s="36"/>
      <c r="I27" s="36"/>
      <c r="J27" s="36"/>
      <c r="K27" s="36"/>
      <c r="L27" s="39">
        <f>IF(K27="кп",3,IF(K27="кр",2,IF(K27="кз",1,IF(K27="р",0.5,""))))</f>
      </c>
      <c r="M27" s="142"/>
      <c r="N27" s="193"/>
      <c r="O27" s="140">
        <v>0</v>
      </c>
      <c r="P27" s="197">
        <f t="shared" si="1"/>
        <v>0</v>
      </c>
      <c r="Q27" s="140"/>
      <c r="R27" s="143"/>
      <c r="S27" s="140">
        <f t="shared" si="9"/>
        <v>0</v>
      </c>
      <c r="T27" s="194">
        <f t="shared" si="7"/>
        <v>0</v>
      </c>
      <c r="U27" s="202">
        <f t="shared" si="5"/>
        <v>0</v>
      </c>
      <c r="V27" s="197">
        <f t="shared" si="6"/>
        <v>0</v>
      </c>
      <c r="W27" s="203">
        <f>U27*V27</f>
        <v>0</v>
      </c>
      <c r="X27" s="142">
        <f t="shared" si="2"/>
        <v>0</v>
      </c>
      <c r="Y27" s="194">
        <f>INT(X27+0.5)</f>
        <v>0</v>
      </c>
      <c r="Z27" s="204">
        <f t="shared" si="10"/>
        <v>0</v>
      </c>
      <c r="AA27" s="205">
        <f t="shared" si="11"/>
        <v>0</v>
      </c>
      <c r="AB27" s="34">
        <f t="shared" si="12"/>
        <v>0</v>
      </c>
      <c r="AD27" s="207"/>
    </row>
    <row r="28" spans="1:30" s="145" customFormat="1" ht="22.5" customHeight="1">
      <c r="A28" s="42"/>
      <c r="B28" s="42"/>
      <c r="C28" s="42"/>
      <c r="D28" s="48" t="s">
        <v>55</v>
      </c>
      <c r="E28" s="34"/>
      <c r="F28" s="38"/>
      <c r="G28" s="36"/>
      <c r="H28" s="36"/>
      <c r="I28" s="36"/>
      <c r="J28" s="36"/>
      <c r="K28" s="36"/>
      <c r="L28" s="39"/>
      <c r="M28" s="41">
        <f>IF(L28="кп",3,IF(L28="кр",2,IF(L28="кз",1,IF(L28="р",0.5,""))))</f>
      </c>
      <c r="N28" s="193"/>
      <c r="O28" s="140"/>
      <c r="P28" s="197"/>
      <c r="Q28" s="140"/>
      <c r="R28" s="143"/>
      <c r="S28" s="140"/>
      <c r="T28" s="194"/>
      <c r="U28" s="215"/>
      <c r="V28" s="197"/>
      <c r="W28" s="203"/>
      <c r="X28" s="142">
        <f t="shared" si="2"/>
        <v>0</v>
      </c>
      <c r="Y28" s="194"/>
      <c r="Z28" s="216"/>
      <c r="AA28" s="205"/>
      <c r="AB28" s="34"/>
      <c r="AD28" s="207"/>
    </row>
    <row r="29" spans="1:30" s="145" customFormat="1" ht="22.5" customHeight="1">
      <c r="A29" s="42" t="s">
        <v>111</v>
      </c>
      <c r="B29" s="42"/>
      <c r="C29" s="359" t="s">
        <v>22</v>
      </c>
      <c r="D29" s="360" t="s">
        <v>232</v>
      </c>
      <c r="E29" s="34">
        <v>5</v>
      </c>
      <c r="F29" s="38">
        <f>(G29+H29+I29+J29)*15</f>
        <v>45</v>
      </c>
      <c r="G29" s="359">
        <v>1</v>
      </c>
      <c r="H29" s="359"/>
      <c r="I29" s="359"/>
      <c r="J29" s="359">
        <v>2</v>
      </c>
      <c r="K29" s="359" t="s">
        <v>53</v>
      </c>
      <c r="L29" s="359" t="s">
        <v>52</v>
      </c>
      <c r="M29" s="142">
        <f t="shared" si="4"/>
        <v>1</v>
      </c>
      <c r="N29" s="193">
        <f t="shared" si="0"/>
        <v>77</v>
      </c>
      <c r="O29" s="140">
        <v>31</v>
      </c>
      <c r="P29" s="197">
        <f t="shared" si="1"/>
        <v>20</v>
      </c>
      <c r="Q29" s="140">
        <v>26</v>
      </c>
      <c r="R29" s="143"/>
      <c r="S29" s="140">
        <f>F29*$S$9/$F$33</f>
        <v>31.363636363636363</v>
      </c>
      <c r="T29" s="194">
        <f>INT(S29+0.5)</f>
        <v>31</v>
      </c>
      <c r="U29" s="202">
        <f>SUM(G29:J29)</f>
        <v>3</v>
      </c>
      <c r="V29" s="197">
        <f>IF(K29="то",2,IF(K29="и",3,IF(K29="к",1,0)))</f>
        <v>2</v>
      </c>
      <c r="W29" s="203">
        <f>U29*V29</f>
        <v>6</v>
      </c>
      <c r="X29" s="142">
        <f t="shared" si="2"/>
        <v>27.272727272727273</v>
      </c>
      <c r="Y29" s="331">
        <v>26</v>
      </c>
      <c r="Z29" s="204">
        <f>F29+N29</f>
        <v>122</v>
      </c>
      <c r="AA29" s="205">
        <f>$AA$9*Z29/$Z$33</f>
        <v>4.575</v>
      </c>
      <c r="AB29" s="34">
        <f>INT(AA29+0.5)</f>
        <v>5</v>
      </c>
      <c r="AD29" s="207"/>
    </row>
    <row r="30" spans="1:30" s="145" customFormat="1" ht="22.5" customHeight="1">
      <c r="A30" s="42" t="s">
        <v>112</v>
      </c>
      <c r="B30" s="42"/>
      <c r="C30" s="359" t="s">
        <v>22</v>
      </c>
      <c r="D30" s="360" t="s">
        <v>134</v>
      </c>
      <c r="E30" s="34">
        <v>5</v>
      </c>
      <c r="F30" s="38">
        <f>(G30+H30+I30+J30)*15</f>
        <v>45</v>
      </c>
      <c r="G30" s="359">
        <v>1</v>
      </c>
      <c r="H30" s="359"/>
      <c r="I30" s="359"/>
      <c r="J30" s="359">
        <v>2</v>
      </c>
      <c r="K30" s="359" t="s">
        <v>53</v>
      </c>
      <c r="L30" s="359" t="s">
        <v>52</v>
      </c>
      <c r="M30" s="142">
        <f>IF(L30="кп",3,IF(L30="кр",2,IF(L30="кз",1,IF(L30="р",0.5,""))))</f>
        <v>1</v>
      </c>
      <c r="N30" s="193">
        <f t="shared" si="0"/>
        <v>77</v>
      </c>
      <c r="O30" s="140">
        <v>31</v>
      </c>
      <c r="P30" s="197">
        <f t="shared" si="1"/>
        <v>20</v>
      </c>
      <c r="Q30" s="140">
        <v>26</v>
      </c>
      <c r="R30" s="143"/>
      <c r="S30" s="140">
        <f>F30*$S$9/$F$33</f>
        <v>31.363636363636363</v>
      </c>
      <c r="T30" s="194">
        <f>INT(S30+0.5)</f>
        <v>31</v>
      </c>
      <c r="U30" s="202">
        <f>SUM(G30:J30)</f>
        <v>3</v>
      </c>
      <c r="V30" s="197">
        <f>IF(K30="то",2,IF(K30="и",3,IF(K30="к",1,0)))</f>
        <v>2</v>
      </c>
      <c r="W30" s="203">
        <f>U30*V30</f>
        <v>6</v>
      </c>
      <c r="X30" s="142">
        <f>$X$9*W30/$W$33</f>
        <v>27.272727272727273</v>
      </c>
      <c r="Y30" s="331">
        <v>26</v>
      </c>
      <c r="Z30" s="204">
        <f>F30+N30</f>
        <v>122</v>
      </c>
      <c r="AA30" s="205">
        <f>$AA$9*Z30/$Z$33</f>
        <v>4.575</v>
      </c>
      <c r="AB30" s="34">
        <f>INT(AA30+0.5)</f>
        <v>5</v>
      </c>
      <c r="AD30" s="207"/>
    </row>
    <row r="31" spans="1:30" s="145" customFormat="1" ht="22.5" customHeight="1" hidden="1">
      <c r="A31" s="42" t="s">
        <v>113</v>
      </c>
      <c r="B31" s="42"/>
      <c r="C31" s="42"/>
      <c r="D31" s="48"/>
      <c r="E31" s="34"/>
      <c r="F31" s="38">
        <f>(G31+H31+I31+J31)*15</f>
        <v>0</v>
      </c>
      <c r="G31" s="36"/>
      <c r="H31" s="36"/>
      <c r="I31" s="36"/>
      <c r="J31" s="36"/>
      <c r="K31" s="36"/>
      <c r="L31" s="39">
        <f>IF(K31="кп",3,IF(K31="кр",2,IF(K31="кз",1,IF(K31="р",0.5,""))))</f>
      </c>
      <c r="M31" s="142">
        <f>IF(L31="кп",3,IF(L31="кр",2,IF(L31="кз",1,IF(L31="р",0.5,""))))</f>
      </c>
      <c r="N31" s="193">
        <f t="shared" si="0"/>
        <v>37</v>
      </c>
      <c r="O31" s="194">
        <v>20</v>
      </c>
      <c r="P31" s="197">
        <f>IF(L31="кп",60,IF(L31="кр",40,IF(L31="кз",20,IF(L31="р",10,0))))</f>
        <v>0</v>
      </c>
      <c r="Q31" s="194">
        <v>17</v>
      </c>
      <c r="R31" s="143"/>
      <c r="S31" s="140">
        <f>F31*$S$9/$F$33</f>
        <v>0</v>
      </c>
      <c r="T31" s="194">
        <f>INT(S31+0.5)</f>
        <v>0</v>
      </c>
      <c r="U31" s="202">
        <f>SUM(G31:J31)</f>
        <v>0</v>
      </c>
      <c r="V31" s="197">
        <f>IF(K31="то",2,IF(K31="и",3,IF(K31="к",1,0)))</f>
        <v>0</v>
      </c>
      <c r="W31" s="203">
        <f>U31*V31</f>
        <v>0</v>
      </c>
      <c r="X31" s="142">
        <f>$X$9*W31/$W$33</f>
        <v>0</v>
      </c>
      <c r="Y31" s="194">
        <f>INT(X31+0.5)</f>
        <v>0</v>
      </c>
      <c r="Z31" s="204">
        <f>F31+N31</f>
        <v>37</v>
      </c>
      <c r="AA31" s="205">
        <f>$AA$9*Z31/$Z$33</f>
        <v>1.3875</v>
      </c>
      <c r="AB31" s="34">
        <f>INT(AA31+0.5)</f>
        <v>1</v>
      </c>
      <c r="AD31" s="207"/>
    </row>
    <row r="32" spans="1:30" s="145" customFormat="1" ht="22.5" customHeight="1" hidden="1">
      <c r="A32" s="42" t="s">
        <v>114</v>
      </c>
      <c r="B32" s="42"/>
      <c r="C32" s="42"/>
      <c r="D32" s="48"/>
      <c r="E32" s="34"/>
      <c r="F32" s="38">
        <f>(G32+H32+I32+J32)*15</f>
        <v>0</v>
      </c>
      <c r="G32" s="36"/>
      <c r="H32" s="36"/>
      <c r="I32" s="36"/>
      <c r="J32" s="36"/>
      <c r="K32" s="36"/>
      <c r="L32" s="39">
        <f>IF(K32="кп",3,IF(K32="кр",2,IF(K32="кз",1,IF(K32="р",0.5,""))))</f>
      </c>
      <c r="M32" s="142">
        <f>IF(L32="кп",3,IF(L32="кр",2,IF(L32="кз",1,IF(L32="р",0.5,""))))</f>
      </c>
      <c r="N32" s="193">
        <f t="shared" si="0"/>
        <v>37</v>
      </c>
      <c r="O32" s="194">
        <v>20</v>
      </c>
      <c r="P32" s="197">
        <f>IF(L32="кп",60,IF(L32="кр",40,IF(L32="кз",20,IF(L32="р",10,0))))</f>
        <v>0</v>
      </c>
      <c r="Q32" s="194">
        <v>17</v>
      </c>
      <c r="R32" s="143"/>
      <c r="S32" s="140">
        <f>F32*$S$9/$F$33</f>
        <v>0</v>
      </c>
      <c r="T32" s="194">
        <f>INT(S32+0.5)</f>
        <v>0</v>
      </c>
      <c r="U32" s="202">
        <f>SUM(G32:J32)</f>
        <v>0</v>
      </c>
      <c r="V32" s="197">
        <f>IF(K32="то",2,IF(K32="и",3,IF(K32="к",1,0)))</f>
        <v>0</v>
      </c>
      <c r="W32" s="203">
        <f>U32*V32</f>
        <v>0</v>
      </c>
      <c r="X32" s="142">
        <f>$X$9*W32/$W$33</f>
        <v>0</v>
      </c>
      <c r="Y32" s="194">
        <f>INT(X32+0.5)</f>
        <v>0</v>
      </c>
      <c r="Z32" s="204">
        <f>F32+N32</f>
        <v>37</v>
      </c>
      <c r="AA32" s="205">
        <f>$AA$9*Z32/$Z$33</f>
        <v>1.3875</v>
      </c>
      <c r="AB32" s="34">
        <f>INT(AA32+0.5)</f>
        <v>1</v>
      </c>
      <c r="AD32" s="207"/>
    </row>
    <row r="33" spans="1:28" s="144" customFormat="1" ht="49.5">
      <c r="A33" s="453" t="s">
        <v>60</v>
      </c>
      <c r="B33" s="453"/>
      <c r="C33" s="453"/>
      <c r="D33" s="453"/>
      <c r="E33" s="35">
        <v>30</v>
      </c>
      <c r="F33" s="35">
        <f>SUM(F10:F21)+F29</f>
        <v>330</v>
      </c>
      <c r="G33" s="35">
        <f>SUM(G10:G21)+G29</f>
        <v>7</v>
      </c>
      <c r="H33" s="35">
        <f>SUM(H10:H21)+H29</f>
        <v>2</v>
      </c>
      <c r="I33" s="35">
        <f>SUM(I10:I21)+I29</f>
        <v>2</v>
      </c>
      <c r="J33" s="35">
        <f>SUM(J10:J21)+J29</f>
        <v>11</v>
      </c>
      <c r="K33" s="371" t="s">
        <v>227</v>
      </c>
      <c r="L33" s="371" t="s">
        <v>312</v>
      </c>
      <c r="M33" s="219">
        <f>SUM(M10:M24,M29)</f>
        <v>2</v>
      </c>
      <c r="N33" s="218">
        <f>800-F33</f>
        <v>470</v>
      </c>
      <c r="O33" s="220">
        <f>800-F33-P33-Q33</f>
        <v>230</v>
      </c>
      <c r="P33" s="218">
        <f>SUM(P10:P24)+P29</f>
        <v>40</v>
      </c>
      <c r="Q33" s="218">
        <f>SUM(Q10:Q21)+Q29</f>
        <v>200</v>
      </c>
      <c r="R33" s="143"/>
      <c r="S33" s="218">
        <f aca="true" t="shared" si="13" ref="S33:AB33">SUM(S10:S21)+S29</f>
        <v>230.00000000000003</v>
      </c>
      <c r="T33" s="218">
        <f t="shared" si="13"/>
        <v>230</v>
      </c>
      <c r="U33" s="221">
        <f t="shared" si="13"/>
        <v>22</v>
      </c>
      <c r="V33" s="221">
        <f t="shared" si="13"/>
        <v>13</v>
      </c>
      <c r="W33" s="221">
        <f t="shared" si="13"/>
        <v>44</v>
      </c>
      <c r="X33" s="221">
        <f t="shared" si="13"/>
        <v>200</v>
      </c>
      <c r="Y33" s="221">
        <f t="shared" si="13"/>
        <v>200</v>
      </c>
      <c r="Z33" s="220">
        <f t="shared" si="13"/>
        <v>800</v>
      </c>
      <c r="AA33" s="220">
        <f t="shared" si="13"/>
        <v>30</v>
      </c>
      <c r="AB33" s="220">
        <f t="shared" si="13"/>
        <v>30</v>
      </c>
    </row>
    <row r="34" spans="1:28" s="145" customFormat="1" ht="22.5" customHeight="1">
      <c r="A34" s="36"/>
      <c r="B34" s="42"/>
      <c r="C34" s="42" t="s">
        <v>61</v>
      </c>
      <c r="D34" s="45" t="s">
        <v>62</v>
      </c>
      <c r="E34" s="36">
        <v>1</v>
      </c>
      <c r="F34" s="36">
        <v>30</v>
      </c>
      <c r="G34" s="36"/>
      <c r="H34" s="36"/>
      <c r="I34" s="36"/>
      <c r="J34" s="36">
        <v>2</v>
      </c>
      <c r="K34" s="36" t="s">
        <v>50</v>
      </c>
      <c r="L34" s="36"/>
      <c r="M34" s="142"/>
      <c r="N34" s="223"/>
      <c r="O34" s="134"/>
      <c r="P34" s="140"/>
      <c r="Q34" s="140"/>
      <c r="R34" s="143"/>
      <c r="S34" s="197"/>
      <c r="T34" s="212"/>
      <c r="U34" s="224"/>
      <c r="V34" s="197"/>
      <c r="W34" s="203"/>
      <c r="X34" s="142"/>
      <c r="Y34" s="213"/>
      <c r="Z34" s="204"/>
      <c r="AA34" s="203"/>
      <c r="AB34" s="197"/>
    </row>
    <row r="35" spans="1:31" ht="13.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AE35" s="328"/>
    </row>
    <row r="36" spans="1:28" s="139" customFormat="1" ht="16.5">
      <c r="A36" s="37" t="s">
        <v>30</v>
      </c>
      <c r="B36" s="375" t="s">
        <v>30</v>
      </c>
      <c r="C36" s="375" t="s">
        <v>30</v>
      </c>
      <c r="D36" s="376" t="s">
        <v>63</v>
      </c>
      <c r="E36" s="37"/>
      <c r="F36" s="37"/>
      <c r="G36" s="37"/>
      <c r="H36" s="37"/>
      <c r="I36" s="37"/>
      <c r="J36" s="37"/>
      <c r="K36" s="37"/>
      <c r="L36" s="37"/>
      <c r="M36" s="137"/>
      <c r="N36" s="134"/>
      <c r="O36" s="134"/>
      <c r="P36" s="134"/>
      <c r="Q36" s="134"/>
      <c r="R36" s="138"/>
      <c r="S36" s="185"/>
      <c r="T36" s="186"/>
      <c r="U36" s="187"/>
      <c r="V36" s="185"/>
      <c r="W36" s="188"/>
      <c r="X36" s="189"/>
      <c r="Y36" s="190"/>
      <c r="Z36" s="191"/>
      <c r="AA36" s="188"/>
      <c r="AB36" s="185"/>
    </row>
    <row r="37" spans="1:28" s="200" customFormat="1" ht="16.5">
      <c r="A37" s="37"/>
      <c r="B37" s="375"/>
      <c r="C37" s="375"/>
      <c r="D37" s="377" t="s">
        <v>49</v>
      </c>
      <c r="E37" s="37"/>
      <c r="F37" s="37"/>
      <c r="G37" s="37"/>
      <c r="H37" s="37"/>
      <c r="I37" s="37"/>
      <c r="J37" s="37"/>
      <c r="K37" s="37"/>
      <c r="L37" s="37"/>
      <c r="M37" s="137"/>
      <c r="N37" s="193"/>
      <c r="O37" s="140"/>
      <c r="P37" s="134"/>
      <c r="Q37" s="134"/>
      <c r="R37" s="138"/>
      <c r="S37" s="195">
        <f>O61</f>
        <v>250</v>
      </c>
      <c r="T37" s="196"/>
      <c r="U37" s="187"/>
      <c r="V37" s="197"/>
      <c r="W37" s="188"/>
      <c r="X37" s="198">
        <v>200</v>
      </c>
      <c r="Y37" s="199"/>
      <c r="Z37" s="191"/>
      <c r="AA37" s="195">
        <v>30</v>
      </c>
      <c r="AB37" s="185"/>
    </row>
    <row r="38" spans="1:30" s="144" customFormat="1" ht="22.5" customHeight="1">
      <c r="A38" s="36">
        <v>1</v>
      </c>
      <c r="B38" s="42"/>
      <c r="C38" s="378" t="s">
        <v>25</v>
      </c>
      <c r="D38" s="363" t="s">
        <v>135</v>
      </c>
      <c r="E38" s="38">
        <v>6</v>
      </c>
      <c r="F38" s="38">
        <f>(G38+H38+I38+J38)*15</f>
        <v>60</v>
      </c>
      <c r="G38" s="364">
        <v>2</v>
      </c>
      <c r="H38" s="364">
        <v>2</v>
      </c>
      <c r="I38" s="364"/>
      <c r="J38" s="364"/>
      <c r="K38" s="364" t="s">
        <v>51</v>
      </c>
      <c r="L38" s="379"/>
      <c r="M38" s="142">
        <f>IF(L38="кп",3,IF(L38="кр",2,IF(L38="кз",1,IF(L38="р",0.5,""))))</f>
      </c>
      <c r="N38" s="193">
        <f>SUM(O38:Q38)</f>
        <v>87</v>
      </c>
      <c r="O38" s="140">
        <v>46</v>
      </c>
      <c r="P38" s="197">
        <f aca="true" t="shared" si="14" ref="P38:P58">IF(L38="кп",60,IF(L38="кр",40,IF(L38="кз",20,IF(L38="р",10,0))))</f>
        <v>0</v>
      </c>
      <c r="Q38" s="194">
        <v>41</v>
      </c>
      <c r="R38" s="143"/>
      <c r="S38" s="140">
        <f aca="true" t="shared" si="15" ref="S38:S47">F38*$S$37/$F$61</f>
        <v>45.45454545454545</v>
      </c>
      <c r="T38" s="348">
        <v>46</v>
      </c>
      <c r="U38" s="202">
        <f aca="true" t="shared" si="16" ref="U38:U47">SUM(G38:J38)</f>
        <v>4</v>
      </c>
      <c r="V38" s="197">
        <f aca="true" t="shared" si="17" ref="V38:V47">IF(K38="то",2,IF(K38="и",3,IF(K38="к",1,0)))</f>
        <v>3</v>
      </c>
      <c r="W38" s="203">
        <f aca="true" t="shared" si="18" ref="W38:W47">U38*V38</f>
        <v>12</v>
      </c>
      <c r="X38" s="142">
        <f aca="true" t="shared" si="19" ref="X38:X47">$X$37*W38/$W$61</f>
        <v>40.67796610169491</v>
      </c>
      <c r="Y38" s="194">
        <f>INT(X38+0.5)</f>
        <v>41</v>
      </c>
      <c r="Z38" s="204">
        <f>F38+N38</f>
        <v>147</v>
      </c>
      <c r="AA38" s="205">
        <f aca="true" t="shared" si="20" ref="AA38:AA47">$AA$37*Z38/$Z$61</f>
        <v>5.5125</v>
      </c>
      <c r="AB38" s="34">
        <f aca="true" t="shared" si="21" ref="AB38:AB58">INT(AA38+0.5)</f>
        <v>6</v>
      </c>
      <c r="AD38" s="206"/>
    </row>
    <row r="39" spans="1:30" s="144" customFormat="1" ht="22.5" customHeight="1">
      <c r="A39" s="36">
        <v>2</v>
      </c>
      <c r="B39" s="42"/>
      <c r="C39" s="362" t="s">
        <v>21</v>
      </c>
      <c r="D39" s="363" t="s">
        <v>209</v>
      </c>
      <c r="E39" s="38">
        <v>5</v>
      </c>
      <c r="F39" s="38">
        <f>(G39+H39+I39+J39)*15</f>
        <v>60</v>
      </c>
      <c r="G39" s="364">
        <v>2</v>
      </c>
      <c r="H39" s="364"/>
      <c r="I39" s="364">
        <v>2</v>
      </c>
      <c r="J39" s="364"/>
      <c r="K39" s="364" t="s">
        <v>51</v>
      </c>
      <c r="L39" s="359"/>
      <c r="M39" s="142">
        <f>IF(L39="кп",3,IF(L39="кр",2,IF(L39="кз",1,IF(L39="р",0.5,""))))</f>
      </c>
      <c r="N39" s="193">
        <f aca="true" t="shared" si="22" ref="N39:N47">SUM(O39:Q39)</f>
        <v>86</v>
      </c>
      <c r="O39" s="140">
        <v>46</v>
      </c>
      <c r="P39" s="197">
        <f t="shared" si="14"/>
        <v>0</v>
      </c>
      <c r="Q39" s="194">
        <v>40</v>
      </c>
      <c r="R39" s="143"/>
      <c r="S39" s="140">
        <f t="shared" si="15"/>
        <v>45.45454545454545</v>
      </c>
      <c r="T39" s="348">
        <v>46</v>
      </c>
      <c r="U39" s="202">
        <f t="shared" si="16"/>
        <v>4</v>
      </c>
      <c r="V39" s="197">
        <f t="shared" si="17"/>
        <v>3</v>
      </c>
      <c r="W39" s="203">
        <f t="shared" si="18"/>
        <v>12</v>
      </c>
      <c r="X39" s="142">
        <f t="shared" si="19"/>
        <v>40.67796610169491</v>
      </c>
      <c r="Y39" s="194">
        <v>40</v>
      </c>
      <c r="Z39" s="204">
        <f>F39+N39</f>
        <v>146</v>
      </c>
      <c r="AA39" s="205">
        <f t="shared" si="20"/>
        <v>5.475</v>
      </c>
      <c r="AB39" s="34">
        <f t="shared" si="21"/>
        <v>5</v>
      </c>
      <c r="AD39" s="206"/>
    </row>
    <row r="40" spans="1:30" s="144" customFormat="1" ht="31.5" customHeight="1">
      <c r="A40" s="36">
        <v>3</v>
      </c>
      <c r="B40" s="42"/>
      <c r="C40" s="362" t="s">
        <v>23</v>
      </c>
      <c r="D40" s="380" t="s">
        <v>137</v>
      </c>
      <c r="E40" s="38">
        <v>5</v>
      </c>
      <c r="F40" s="38">
        <f>(G40+H40+I40+J40)*15</f>
        <v>45</v>
      </c>
      <c r="G40" s="364">
        <v>2</v>
      </c>
      <c r="H40" s="364"/>
      <c r="I40" s="364"/>
      <c r="J40" s="364">
        <v>1</v>
      </c>
      <c r="K40" s="364" t="s">
        <v>51</v>
      </c>
      <c r="L40" s="359" t="s">
        <v>52</v>
      </c>
      <c r="M40" s="142">
        <f aca="true" t="shared" si="23" ref="M40:M48">IF(L40="кп",3,IF(L40="кр",2,IF(L40="кз",1,IF(L40="р",0.5,""))))</f>
        <v>1</v>
      </c>
      <c r="N40" s="193">
        <f t="shared" si="22"/>
        <v>85</v>
      </c>
      <c r="O40" s="140">
        <v>34</v>
      </c>
      <c r="P40" s="197">
        <f t="shared" si="14"/>
        <v>20</v>
      </c>
      <c r="Q40" s="194">
        <v>31</v>
      </c>
      <c r="R40" s="143"/>
      <c r="S40" s="140">
        <f t="shared" si="15"/>
        <v>34.09090909090909</v>
      </c>
      <c r="T40" s="194">
        <f aca="true" t="shared" si="24" ref="T40:T58">INT(S40+0.5)</f>
        <v>34</v>
      </c>
      <c r="U40" s="202">
        <f t="shared" si="16"/>
        <v>3</v>
      </c>
      <c r="V40" s="197">
        <f t="shared" si="17"/>
        <v>3</v>
      </c>
      <c r="W40" s="203">
        <f t="shared" si="18"/>
        <v>9</v>
      </c>
      <c r="X40" s="142">
        <f t="shared" si="19"/>
        <v>30.508474576271187</v>
      </c>
      <c r="Y40" s="194">
        <f>INT(X40+0.5)</f>
        <v>31</v>
      </c>
      <c r="Z40" s="204">
        <f>F40+N40</f>
        <v>130</v>
      </c>
      <c r="AA40" s="205">
        <f t="shared" si="20"/>
        <v>4.875</v>
      </c>
      <c r="AB40" s="34">
        <f t="shared" si="21"/>
        <v>5</v>
      </c>
      <c r="AD40" s="207"/>
    </row>
    <row r="41" spans="1:30" s="144" customFormat="1" ht="35.25" customHeight="1">
      <c r="A41" s="36">
        <v>4</v>
      </c>
      <c r="B41" s="42"/>
      <c r="C41" s="362" t="s">
        <v>138</v>
      </c>
      <c r="D41" s="363" t="s">
        <v>189</v>
      </c>
      <c r="E41" s="38">
        <v>5</v>
      </c>
      <c r="F41" s="38">
        <f>(G41+H41+I41+J41)*15</f>
        <v>60</v>
      </c>
      <c r="G41" s="364">
        <v>2</v>
      </c>
      <c r="H41" s="364">
        <v>2</v>
      </c>
      <c r="I41" s="364"/>
      <c r="J41" s="364"/>
      <c r="K41" s="364" t="s">
        <v>51</v>
      </c>
      <c r="L41" s="364"/>
      <c r="M41" s="142">
        <f>IF(L41="кп",3,IF(L41="кр",2,IF(L41="кз",1,IF(L41="р",0.5,""))))</f>
      </c>
      <c r="N41" s="193">
        <f t="shared" si="22"/>
        <v>86</v>
      </c>
      <c r="O41" s="140">
        <v>45</v>
      </c>
      <c r="P41" s="197">
        <f t="shared" si="14"/>
        <v>0</v>
      </c>
      <c r="Q41" s="194">
        <v>41</v>
      </c>
      <c r="R41" s="143"/>
      <c r="S41" s="140">
        <f t="shared" si="15"/>
        <v>45.45454545454545</v>
      </c>
      <c r="T41" s="194">
        <f t="shared" si="24"/>
        <v>45</v>
      </c>
      <c r="U41" s="202">
        <f t="shared" si="16"/>
        <v>4</v>
      </c>
      <c r="V41" s="197">
        <f t="shared" si="17"/>
        <v>3</v>
      </c>
      <c r="W41" s="203">
        <f t="shared" si="18"/>
        <v>12</v>
      </c>
      <c r="X41" s="142">
        <f t="shared" si="19"/>
        <v>40.67796610169491</v>
      </c>
      <c r="Y41" s="194">
        <f>INT(X41+0.5)</f>
        <v>41</v>
      </c>
      <c r="Z41" s="204">
        <f>F41+N41</f>
        <v>146</v>
      </c>
      <c r="AA41" s="205">
        <f t="shared" si="20"/>
        <v>5.475</v>
      </c>
      <c r="AB41" s="34">
        <v>5</v>
      </c>
      <c r="AD41" s="207"/>
    </row>
    <row r="42" spans="1:30" s="144" customFormat="1" ht="22.5" customHeight="1">
      <c r="A42" s="36">
        <v>5</v>
      </c>
      <c r="B42" s="42"/>
      <c r="C42" s="362" t="s">
        <v>153</v>
      </c>
      <c r="D42" s="363" t="s">
        <v>210</v>
      </c>
      <c r="E42" s="38">
        <v>4</v>
      </c>
      <c r="F42" s="38">
        <f aca="true" t="shared" si="25" ref="F42:F47">(G42+H42+I42+J42)*15</f>
        <v>45</v>
      </c>
      <c r="G42" s="364">
        <v>1</v>
      </c>
      <c r="H42" s="364"/>
      <c r="I42" s="364"/>
      <c r="J42" s="364">
        <v>2</v>
      </c>
      <c r="K42" s="364" t="s">
        <v>53</v>
      </c>
      <c r="L42" s="359"/>
      <c r="M42" s="142">
        <f t="shared" si="23"/>
      </c>
      <c r="N42" s="193">
        <f t="shared" si="22"/>
        <v>54</v>
      </c>
      <c r="O42" s="140">
        <v>34</v>
      </c>
      <c r="P42" s="197">
        <f t="shared" si="14"/>
        <v>0</v>
      </c>
      <c r="Q42" s="194">
        <v>20</v>
      </c>
      <c r="R42" s="143"/>
      <c r="S42" s="140">
        <f t="shared" si="15"/>
        <v>34.09090909090909</v>
      </c>
      <c r="T42" s="194">
        <f t="shared" si="24"/>
        <v>34</v>
      </c>
      <c r="U42" s="202">
        <f t="shared" si="16"/>
        <v>3</v>
      </c>
      <c r="V42" s="197">
        <f t="shared" si="17"/>
        <v>2</v>
      </c>
      <c r="W42" s="203">
        <f t="shared" si="18"/>
        <v>6</v>
      </c>
      <c r="X42" s="142">
        <f t="shared" si="19"/>
        <v>20.338983050847457</v>
      </c>
      <c r="Y42" s="194">
        <f aca="true" t="shared" si="26" ref="Y42:Y58">INT(X42+0.5)</f>
        <v>20</v>
      </c>
      <c r="Z42" s="204">
        <f aca="true" t="shared" si="27" ref="Z42:Z47">F42+N42</f>
        <v>99</v>
      </c>
      <c r="AA42" s="205">
        <f t="shared" si="20"/>
        <v>3.7125</v>
      </c>
      <c r="AB42" s="34">
        <f>INT(AA42+0.5)</f>
        <v>4</v>
      </c>
      <c r="AD42" s="207"/>
    </row>
    <row r="43" spans="1:30" s="144" customFormat="1" ht="22.5" customHeight="1" hidden="1">
      <c r="A43" s="36">
        <v>6</v>
      </c>
      <c r="B43" s="42"/>
      <c r="C43" s="42"/>
      <c r="D43" s="40"/>
      <c r="E43" s="34">
        <v>0</v>
      </c>
      <c r="F43" s="38">
        <f t="shared" si="25"/>
        <v>0</v>
      </c>
      <c r="G43" s="36"/>
      <c r="H43" s="36"/>
      <c r="I43" s="36"/>
      <c r="J43" s="36"/>
      <c r="K43" s="38"/>
      <c r="L43" s="38"/>
      <c r="M43" s="142">
        <f t="shared" si="23"/>
      </c>
      <c r="N43" s="193">
        <f t="shared" si="22"/>
        <v>0</v>
      </c>
      <c r="O43" s="140">
        <v>0</v>
      </c>
      <c r="P43" s="197">
        <f t="shared" si="14"/>
        <v>0</v>
      </c>
      <c r="Q43" s="194">
        <v>0</v>
      </c>
      <c r="R43" s="143"/>
      <c r="S43" s="140">
        <f t="shared" si="15"/>
        <v>0</v>
      </c>
      <c r="T43" s="194">
        <f t="shared" si="24"/>
        <v>0</v>
      </c>
      <c r="U43" s="202">
        <f t="shared" si="16"/>
        <v>0</v>
      </c>
      <c r="V43" s="197">
        <f t="shared" si="17"/>
        <v>0</v>
      </c>
      <c r="W43" s="203">
        <f t="shared" si="18"/>
        <v>0</v>
      </c>
      <c r="X43" s="142">
        <f t="shared" si="19"/>
        <v>0</v>
      </c>
      <c r="Y43" s="194">
        <f t="shared" si="26"/>
        <v>0</v>
      </c>
      <c r="Z43" s="204">
        <f t="shared" si="27"/>
        <v>0</v>
      </c>
      <c r="AA43" s="205">
        <f t="shared" si="20"/>
        <v>0</v>
      </c>
      <c r="AB43" s="34">
        <f t="shared" si="21"/>
        <v>0</v>
      </c>
      <c r="AD43" s="207"/>
    </row>
    <row r="44" spans="1:30" s="144" customFormat="1" ht="22.5" customHeight="1" hidden="1">
      <c r="A44" s="36">
        <v>7</v>
      </c>
      <c r="B44" s="42"/>
      <c r="C44" s="42"/>
      <c r="D44" s="40"/>
      <c r="E44" s="34">
        <v>0</v>
      </c>
      <c r="F44" s="38">
        <f t="shared" si="25"/>
        <v>0</v>
      </c>
      <c r="G44" s="36"/>
      <c r="H44" s="36"/>
      <c r="I44" s="36"/>
      <c r="J44" s="36"/>
      <c r="K44" s="36"/>
      <c r="L44" s="49"/>
      <c r="M44" s="142">
        <f t="shared" si="23"/>
      </c>
      <c r="N44" s="193">
        <f t="shared" si="22"/>
        <v>0</v>
      </c>
      <c r="O44" s="140">
        <v>0</v>
      </c>
      <c r="P44" s="197">
        <f t="shared" si="14"/>
        <v>0</v>
      </c>
      <c r="Q44" s="194">
        <v>0</v>
      </c>
      <c r="R44" s="143"/>
      <c r="S44" s="140">
        <f t="shared" si="15"/>
        <v>0</v>
      </c>
      <c r="T44" s="194">
        <f t="shared" si="24"/>
        <v>0</v>
      </c>
      <c r="U44" s="202">
        <f t="shared" si="16"/>
        <v>0</v>
      </c>
      <c r="V44" s="197">
        <f t="shared" si="17"/>
        <v>0</v>
      </c>
      <c r="W44" s="203">
        <f t="shared" si="18"/>
        <v>0</v>
      </c>
      <c r="X44" s="142">
        <f t="shared" si="19"/>
        <v>0</v>
      </c>
      <c r="Y44" s="194">
        <f t="shared" si="26"/>
        <v>0</v>
      </c>
      <c r="Z44" s="204">
        <f t="shared" si="27"/>
        <v>0</v>
      </c>
      <c r="AA44" s="205">
        <f t="shared" si="20"/>
        <v>0</v>
      </c>
      <c r="AB44" s="34">
        <f t="shared" si="21"/>
        <v>0</v>
      </c>
      <c r="AD44" s="207"/>
    </row>
    <row r="45" spans="1:30" s="144" customFormat="1" ht="22.5" customHeight="1" hidden="1">
      <c r="A45" s="36">
        <v>8</v>
      </c>
      <c r="B45" s="42"/>
      <c r="C45" s="42"/>
      <c r="D45" s="40"/>
      <c r="E45" s="34">
        <v>0</v>
      </c>
      <c r="F45" s="38">
        <f t="shared" si="25"/>
        <v>0</v>
      </c>
      <c r="G45" s="36"/>
      <c r="H45" s="36"/>
      <c r="I45" s="36"/>
      <c r="J45" s="36"/>
      <c r="K45" s="36"/>
      <c r="L45" s="49"/>
      <c r="M45" s="142">
        <f t="shared" si="23"/>
      </c>
      <c r="N45" s="193">
        <f t="shared" si="22"/>
        <v>0</v>
      </c>
      <c r="O45" s="140">
        <v>0</v>
      </c>
      <c r="P45" s="197">
        <f t="shared" si="14"/>
        <v>0</v>
      </c>
      <c r="Q45" s="194">
        <v>0</v>
      </c>
      <c r="R45" s="143"/>
      <c r="S45" s="140">
        <f t="shared" si="15"/>
        <v>0</v>
      </c>
      <c r="T45" s="194">
        <f t="shared" si="24"/>
        <v>0</v>
      </c>
      <c r="U45" s="202">
        <f t="shared" si="16"/>
        <v>0</v>
      </c>
      <c r="V45" s="197">
        <f t="shared" si="17"/>
        <v>0</v>
      </c>
      <c r="W45" s="203">
        <f t="shared" si="18"/>
        <v>0</v>
      </c>
      <c r="X45" s="142">
        <f t="shared" si="19"/>
        <v>0</v>
      </c>
      <c r="Y45" s="194">
        <f t="shared" si="26"/>
        <v>0</v>
      </c>
      <c r="Z45" s="204">
        <f t="shared" si="27"/>
        <v>0</v>
      </c>
      <c r="AA45" s="205">
        <f t="shared" si="20"/>
        <v>0</v>
      </c>
      <c r="AB45" s="34">
        <f t="shared" si="21"/>
        <v>0</v>
      </c>
      <c r="AD45" s="207"/>
    </row>
    <row r="46" spans="1:30" s="144" customFormat="1" ht="22.5" customHeight="1" hidden="1">
      <c r="A46" s="36">
        <v>9</v>
      </c>
      <c r="B46" s="42"/>
      <c r="C46" s="42"/>
      <c r="D46" s="40"/>
      <c r="E46" s="34">
        <v>0</v>
      </c>
      <c r="F46" s="38">
        <f t="shared" si="25"/>
        <v>0</v>
      </c>
      <c r="G46" s="36"/>
      <c r="H46" s="36"/>
      <c r="I46" s="36"/>
      <c r="J46" s="36"/>
      <c r="K46" s="36"/>
      <c r="L46" s="49"/>
      <c r="M46" s="142">
        <f t="shared" si="23"/>
      </c>
      <c r="N46" s="193">
        <f t="shared" si="22"/>
        <v>0</v>
      </c>
      <c r="O46" s="140">
        <v>0</v>
      </c>
      <c r="P46" s="197">
        <f t="shared" si="14"/>
        <v>0</v>
      </c>
      <c r="Q46" s="194">
        <v>0</v>
      </c>
      <c r="R46" s="143"/>
      <c r="S46" s="140">
        <f t="shared" si="15"/>
        <v>0</v>
      </c>
      <c r="T46" s="194">
        <f t="shared" si="24"/>
        <v>0</v>
      </c>
      <c r="U46" s="202">
        <f t="shared" si="16"/>
        <v>0</v>
      </c>
      <c r="V46" s="197">
        <f t="shared" si="17"/>
        <v>0</v>
      </c>
      <c r="W46" s="203">
        <f t="shared" si="18"/>
        <v>0</v>
      </c>
      <c r="X46" s="142">
        <f t="shared" si="19"/>
        <v>0</v>
      </c>
      <c r="Y46" s="194">
        <f t="shared" si="26"/>
        <v>0</v>
      </c>
      <c r="Z46" s="204">
        <f t="shared" si="27"/>
        <v>0</v>
      </c>
      <c r="AA46" s="205">
        <f t="shared" si="20"/>
        <v>0</v>
      </c>
      <c r="AB46" s="34">
        <f t="shared" si="21"/>
        <v>0</v>
      </c>
      <c r="AD46" s="207"/>
    </row>
    <row r="47" spans="1:30" s="144" customFormat="1" ht="22.5" customHeight="1" hidden="1">
      <c r="A47" s="36">
        <v>10</v>
      </c>
      <c r="B47" s="42"/>
      <c r="C47" s="42"/>
      <c r="D47" s="40"/>
      <c r="E47" s="34">
        <v>0</v>
      </c>
      <c r="F47" s="38">
        <f t="shared" si="25"/>
        <v>0</v>
      </c>
      <c r="G47" s="36"/>
      <c r="H47" s="36"/>
      <c r="I47" s="36"/>
      <c r="J47" s="36"/>
      <c r="K47" s="36"/>
      <c r="L47" s="49"/>
      <c r="M47" s="142">
        <f t="shared" si="23"/>
      </c>
      <c r="N47" s="193">
        <f t="shared" si="22"/>
        <v>0</v>
      </c>
      <c r="O47" s="140">
        <v>0</v>
      </c>
      <c r="P47" s="197">
        <f t="shared" si="14"/>
        <v>0</v>
      </c>
      <c r="Q47" s="194">
        <v>0</v>
      </c>
      <c r="R47" s="143"/>
      <c r="S47" s="140">
        <f t="shared" si="15"/>
        <v>0</v>
      </c>
      <c r="T47" s="194">
        <f t="shared" si="24"/>
        <v>0</v>
      </c>
      <c r="U47" s="202">
        <f t="shared" si="16"/>
        <v>0</v>
      </c>
      <c r="V47" s="197">
        <f t="shared" si="17"/>
        <v>0</v>
      </c>
      <c r="W47" s="203">
        <f t="shared" si="18"/>
        <v>0</v>
      </c>
      <c r="X47" s="142">
        <f t="shared" si="19"/>
        <v>0</v>
      </c>
      <c r="Y47" s="194">
        <f t="shared" si="26"/>
        <v>0</v>
      </c>
      <c r="Z47" s="204">
        <f t="shared" si="27"/>
        <v>0</v>
      </c>
      <c r="AA47" s="205">
        <f t="shared" si="20"/>
        <v>0</v>
      </c>
      <c r="AB47" s="34">
        <f t="shared" si="21"/>
        <v>0</v>
      </c>
      <c r="AD47" s="207"/>
    </row>
    <row r="48" spans="1:30" s="144" customFormat="1" ht="22.5" customHeight="1">
      <c r="A48" s="36"/>
      <c r="B48" s="42"/>
      <c r="C48" s="42"/>
      <c r="D48" s="48" t="s">
        <v>55</v>
      </c>
      <c r="E48" s="34"/>
      <c r="F48" s="36"/>
      <c r="G48" s="36"/>
      <c r="H48" s="36"/>
      <c r="I48" s="36"/>
      <c r="J48" s="36"/>
      <c r="K48" s="36"/>
      <c r="L48" s="36"/>
      <c r="M48" s="142">
        <f t="shared" si="23"/>
      </c>
      <c r="N48" s="193"/>
      <c r="O48" s="140"/>
      <c r="P48" s="197"/>
      <c r="Q48" s="213"/>
      <c r="R48" s="143"/>
      <c r="S48" s="140"/>
      <c r="T48" s="194"/>
      <c r="U48" s="202"/>
      <c r="V48" s="197"/>
      <c r="W48" s="203"/>
      <c r="X48" s="142"/>
      <c r="Y48" s="213"/>
      <c r="Z48" s="204"/>
      <c r="AA48" s="205"/>
      <c r="AB48" s="34"/>
      <c r="AD48" s="207"/>
    </row>
    <row r="49" spans="1:30" s="145" customFormat="1" ht="22.5" customHeight="1" hidden="1">
      <c r="A49" s="42" t="s">
        <v>57</v>
      </c>
      <c r="B49" s="42"/>
      <c r="C49" s="42"/>
      <c r="D49" s="48"/>
      <c r="E49" s="34">
        <v>0</v>
      </c>
      <c r="F49" s="38"/>
      <c r="G49" s="36"/>
      <c r="H49" s="36"/>
      <c r="I49" s="36"/>
      <c r="J49" s="248"/>
      <c r="K49" s="248"/>
      <c r="L49" s="39"/>
      <c r="M49" s="142"/>
      <c r="N49" s="193"/>
      <c r="O49" s="140">
        <v>0</v>
      </c>
      <c r="P49" s="197"/>
      <c r="Q49" s="194">
        <v>0</v>
      </c>
      <c r="R49" s="143"/>
      <c r="S49" s="140">
        <f aca="true" t="shared" si="28" ref="S49:S58">F49*$S$37/$F$61</f>
        <v>0</v>
      </c>
      <c r="T49" s="332">
        <f t="shared" si="24"/>
        <v>0</v>
      </c>
      <c r="U49" s="202">
        <f aca="true" t="shared" si="29" ref="U49:U58">SUM(G49:J49)</f>
        <v>0</v>
      </c>
      <c r="V49" s="197">
        <f aca="true" t="shared" si="30" ref="V49:V58">IF(K49="то",2,IF(K49="и",3,IF(K49="к",1,0)))</f>
        <v>0</v>
      </c>
      <c r="W49" s="203">
        <f aca="true" t="shared" si="31" ref="W49:W58">U49*V49</f>
        <v>0</v>
      </c>
      <c r="X49" s="142">
        <f aca="true" t="shared" si="32" ref="X49:X58">$X$37*W49/$W$61</f>
        <v>0</v>
      </c>
      <c r="Y49" s="194">
        <f t="shared" si="26"/>
        <v>0</v>
      </c>
      <c r="Z49" s="204">
        <f aca="true" t="shared" si="33" ref="Z49:Z58">F49+N49</f>
        <v>0</v>
      </c>
      <c r="AA49" s="205">
        <f aca="true" t="shared" si="34" ref="AA49:AA58">$AA$37*Z49/$Z$61</f>
        <v>0</v>
      </c>
      <c r="AB49" s="34">
        <f t="shared" si="21"/>
        <v>0</v>
      </c>
      <c r="AD49" s="207"/>
    </row>
    <row r="50" spans="1:30" s="145" customFormat="1" ht="22.5" customHeight="1" hidden="1">
      <c r="A50" s="42" t="s">
        <v>58</v>
      </c>
      <c r="B50" s="42"/>
      <c r="C50" s="42"/>
      <c r="D50" s="48"/>
      <c r="E50" s="34">
        <v>0</v>
      </c>
      <c r="F50" s="38"/>
      <c r="G50" s="36"/>
      <c r="H50" s="36"/>
      <c r="I50" s="36"/>
      <c r="J50" s="248"/>
      <c r="K50" s="248"/>
      <c r="L50" s="39"/>
      <c r="M50" s="142"/>
      <c r="N50" s="193"/>
      <c r="O50" s="140">
        <v>0</v>
      </c>
      <c r="P50" s="197"/>
      <c r="Q50" s="194">
        <v>0</v>
      </c>
      <c r="R50" s="143"/>
      <c r="S50" s="140">
        <f t="shared" si="28"/>
        <v>0</v>
      </c>
      <c r="T50" s="332">
        <f t="shared" si="24"/>
        <v>0</v>
      </c>
      <c r="U50" s="202">
        <f t="shared" si="29"/>
        <v>0</v>
      </c>
      <c r="V50" s="197">
        <f t="shared" si="30"/>
        <v>0</v>
      </c>
      <c r="W50" s="203">
        <f t="shared" si="31"/>
        <v>0</v>
      </c>
      <c r="X50" s="142">
        <f t="shared" si="32"/>
        <v>0</v>
      </c>
      <c r="Y50" s="194">
        <f t="shared" si="26"/>
        <v>0</v>
      </c>
      <c r="Z50" s="204">
        <f t="shared" si="33"/>
        <v>0</v>
      </c>
      <c r="AA50" s="205">
        <f t="shared" si="34"/>
        <v>0</v>
      </c>
      <c r="AB50" s="34">
        <f t="shared" si="21"/>
        <v>0</v>
      </c>
      <c r="AD50" s="207"/>
    </row>
    <row r="51" spans="1:30" s="145" customFormat="1" ht="22.5" customHeight="1" hidden="1">
      <c r="A51" s="42" t="s">
        <v>59</v>
      </c>
      <c r="B51" s="42"/>
      <c r="C51" s="42"/>
      <c r="D51" s="48"/>
      <c r="E51" s="34">
        <v>0</v>
      </c>
      <c r="F51" s="38"/>
      <c r="G51" s="36"/>
      <c r="H51" s="36"/>
      <c r="I51" s="36"/>
      <c r="J51" s="248"/>
      <c r="K51" s="248"/>
      <c r="L51" s="39"/>
      <c r="M51" s="142"/>
      <c r="N51" s="193"/>
      <c r="O51" s="227">
        <v>0</v>
      </c>
      <c r="P51" s="197"/>
      <c r="Q51" s="194">
        <v>0</v>
      </c>
      <c r="R51" s="143"/>
      <c r="S51" s="140">
        <f t="shared" si="28"/>
        <v>0</v>
      </c>
      <c r="T51" s="332">
        <f t="shared" si="24"/>
        <v>0</v>
      </c>
      <c r="U51" s="202">
        <f t="shared" si="29"/>
        <v>0</v>
      </c>
      <c r="V51" s="197">
        <f t="shared" si="30"/>
        <v>0</v>
      </c>
      <c r="W51" s="203">
        <f t="shared" si="31"/>
        <v>0</v>
      </c>
      <c r="X51" s="142">
        <f t="shared" si="32"/>
        <v>0</v>
      </c>
      <c r="Y51" s="194">
        <f t="shared" si="26"/>
        <v>0</v>
      </c>
      <c r="Z51" s="204">
        <f t="shared" si="33"/>
        <v>0</v>
      </c>
      <c r="AA51" s="205">
        <f t="shared" si="34"/>
        <v>0</v>
      </c>
      <c r="AB51" s="34">
        <f t="shared" si="21"/>
        <v>0</v>
      </c>
      <c r="AD51" s="207"/>
    </row>
    <row r="52" spans="1:30" s="145" customFormat="1" ht="22.5" customHeight="1" hidden="1">
      <c r="A52" s="42"/>
      <c r="B52" s="42"/>
      <c r="C52" s="42"/>
      <c r="D52" s="48" t="s">
        <v>55</v>
      </c>
      <c r="E52" s="34">
        <v>0</v>
      </c>
      <c r="F52" s="38"/>
      <c r="G52" s="36"/>
      <c r="H52" s="36"/>
      <c r="I52" s="36"/>
      <c r="J52" s="248"/>
      <c r="K52" s="248"/>
      <c r="L52" s="39"/>
      <c r="M52" s="142"/>
      <c r="N52" s="193"/>
      <c r="O52" s="227">
        <v>0</v>
      </c>
      <c r="P52" s="197"/>
      <c r="Q52" s="194">
        <v>0</v>
      </c>
      <c r="R52" s="143"/>
      <c r="S52" s="140">
        <f t="shared" si="28"/>
        <v>0</v>
      </c>
      <c r="T52" s="332">
        <f t="shared" si="24"/>
        <v>0</v>
      </c>
      <c r="U52" s="202">
        <f t="shared" si="29"/>
        <v>0</v>
      </c>
      <c r="V52" s="197">
        <f t="shared" si="30"/>
        <v>0</v>
      </c>
      <c r="W52" s="203">
        <f t="shared" si="31"/>
        <v>0</v>
      </c>
      <c r="X52" s="142">
        <f t="shared" si="32"/>
        <v>0</v>
      </c>
      <c r="Y52" s="194">
        <f t="shared" si="26"/>
        <v>0</v>
      </c>
      <c r="Z52" s="204">
        <f t="shared" si="33"/>
        <v>0</v>
      </c>
      <c r="AA52" s="205">
        <f t="shared" si="34"/>
        <v>0</v>
      </c>
      <c r="AB52" s="34">
        <f t="shared" si="21"/>
        <v>0</v>
      </c>
      <c r="AD52" s="207"/>
    </row>
    <row r="53" spans="1:30" s="145" customFormat="1" ht="22.5" customHeight="1" hidden="1">
      <c r="A53" s="42" t="s">
        <v>111</v>
      </c>
      <c r="B53" s="42"/>
      <c r="C53" s="42"/>
      <c r="D53" s="48"/>
      <c r="E53" s="34">
        <v>0</v>
      </c>
      <c r="F53" s="38"/>
      <c r="G53" s="36"/>
      <c r="H53" s="36"/>
      <c r="I53" s="36"/>
      <c r="J53" s="248"/>
      <c r="K53" s="248"/>
      <c r="L53" s="39"/>
      <c r="M53" s="142"/>
      <c r="N53" s="193"/>
      <c r="O53" s="140">
        <v>0</v>
      </c>
      <c r="P53" s="197"/>
      <c r="Q53" s="194">
        <v>0</v>
      </c>
      <c r="R53" s="143"/>
      <c r="S53" s="140">
        <f t="shared" si="28"/>
        <v>0</v>
      </c>
      <c r="T53" s="332">
        <f t="shared" si="24"/>
        <v>0</v>
      </c>
      <c r="U53" s="202">
        <f t="shared" si="29"/>
        <v>0</v>
      </c>
      <c r="V53" s="197">
        <f t="shared" si="30"/>
        <v>0</v>
      </c>
      <c r="W53" s="203">
        <f t="shared" si="31"/>
        <v>0</v>
      </c>
      <c r="X53" s="142">
        <f t="shared" si="32"/>
        <v>0</v>
      </c>
      <c r="Y53" s="194">
        <f t="shared" si="26"/>
        <v>0</v>
      </c>
      <c r="Z53" s="204">
        <f t="shared" si="33"/>
        <v>0</v>
      </c>
      <c r="AA53" s="205">
        <f t="shared" si="34"/>
        <v>0</v>
      </c>
      <c r="AB53" s="34">
        <f t="shared" si="21"/>
        <v>0</v>
      </c>
      <c r="AD53" s="207"/>
    </row>
    <row r="54" spans="1:30" s="145" customFormat="1" ht="22.5" customHeight="1" hidden="1">
      <c r="A54" s="42" t="s">
        <v>112</v>
      </c>
      <c r="B54" s="42"/>
      <c r="C54" s="42"/>
      <c r="D54" s="48"/>
      <c r="E54" s="34">
        <v>0</v>
      </c>
      <c r="F54" s="38"/>
      <c r="G54" s="36"/>
      <c r="H54" s="36"/>
      <c r="I54" s="36"/>
      <c r="J54" s="248"/>
      <c r="K54" s="248"/>
      <c r="L54" s="39"/>
      <c r="M54" s="142"/>
      <c r="N54" s="193"/>
      <c r="O54" s="140">
        <v>0</v>
      </c>
      <c r="P54" s="197"/>
      <c r="Q54" s="194">
        <v>0</v>
      </c>
      <c r="R54" s="143"/>
      <c r="S54" s="140">
        <f t="shared" si="28"/>
        <v>0</v>
      </c>
      <c r="T54" s="332">
        <f t="shared" si="24"/>
        <v>0</v>
      </c>
      <c r="U54" s="202">
        <f t="shared" si="29"/>
        <v>0</v>
      </c>
      <c r="V54" s="197">
        <f t="shared" si="30"/>
        <v>0</v>
      </c>
      <c r="W54" s="203">
        <f t="shared" si="31"/>
        <v>0</v>
      </c>
      <c r="X54" s="142">
        <f t="shared" si="32"/>
        <v>0</v>
      </c>
      <c r="Y54" s="194">
        <f t="shared" si="26"/>
        <v>0</v>
      </c>
      <c r="Z54" s="204">
        <f t="shared" si="33"/>
        <v>0</v>
      </c>
      <c r="AA54" s="205">
        <f t="shared" si="34"/>
        <v>0</v>
      </c>
      <c r="AB54" s="34">
        <f t="shared" si="21"/>
        <v>0</v>
      </c>
      <c r="AD54" s="207"/>
    </row>
    <row r="55" spans="1:30" s="145" customFormat="1" ht="22.5" customHeight="1" hidden="1">
      <c r="A55" s="42" t="s">
        <v>113</v>
      </c>
      <c r="B55" s="42"/>
      <c r="C55" s="42"/>
      <c r="D55" s="48"/>
      <c r="E55" s="34">
        <v>0</v>
      </c>
      <c r="F55" s="38"/>
      <c r="G55" s="36"/>
      <c r="H55" s="36"/>
      <c r="I55" s="36"/>
      <c r="J55" s="248"/>
      <c r="K55" s="248"/>
      <c r="L55" s="39"/>
      <c r="M55" s="142"/>
      <c r="N55" s="193"/>
      <c r="O55" s="140">
        <v>0</v>
      </c>
      <c r="P55" s="197"/>
      <c r="Q55" s="194">
        <v>0</v>
      </c>
      <c r="R55" s="143"/>
      <c r="S55" s="140">
        <f t="shared" si="28"/>
        <v>0</v>
      </c>
      <c r="T55" s="332">
        <f t="shared" si="24"/>
        <v>0</v>
      </c>
      <c r="U55" s="202">
        <f t="shared" si="29"/>
        <v>0</v>
      </c>
      <c r="V55" s="197">
        <f t="shared" si="30"/>
        <v>0</v>
      </c>
      <c r="W55" s="203">
        <f t="shared" si="31"/>
        <v>0</v>
      </c>
      <c r="X55" s="142">
        <f t="shared" si="32"/>
        <v>0</v>
      </c>
      <c r="Y55" s="194">
        <f t="shared" si="26"/>
        <v>0</v>
      </c>
      <c r="Z55" s="204">
        <f t="shared" si="33"/>
        <v>0</v>
      </c>
      <c r="AA55" s="205">
        <f t="shared" si="34"/>
        <v>0</v>
      </c>
      <c r="AB55" s="34">
        <f t="shared" si="21"/>
        <v>0</v>
      </c>
      <c r="AD55" s="207"/>
    </row>
    <row r="56" spans="1:30" s="145" customFormat="1" ht="22.5" customHeight="1" hidden="1">
      <c r="A56" s="42" t="s">
        <v>114</v>
      </c>
      <c r="B56" s="42"/>
      <c r="C56" s="42"/>
      <c r="D56" s="48"/>
      <c r="E56" s="34">
        <v>0</v>
      </c>
      <c r="F56" s="38"/>
      <c r="G56" s="36"/>
      <c r="H56" s="36"/>
      <c r="I56" s="36"/>
      <c r="J56" s="248"/>
      <c r="K56" s="248"/>
      <c r="L56" s="39"/>
      <c r="M56" s="142"/>
      <c r="N56" s="193"/>
      <c r="O56" s="227">
        <v>0</v>
      </c>
      <c r="P56" s="197"/>
      <c r="Q56" s="194">
        <v>0</v>
      </c>
      <c r="R56" s="143"/>
      <c r="S56" s="140">
        <f t="shared" si="28"/>
        <v>0</v>
      </c>
      <c r="T56" s="332">
        <f t="shared" si="24"/>
        <v>0</v>
      </c>
      <c r="U56" s="202">
        <f t="shared" si="29"/>
        <v>0</v>
      </c>
      <c r="V56" s="197">
        <f t="shared" si="30"/>
        <v>0</v>
      </c>
      <c r="W56" s="203">
        <f t="shared" si="31"/>
        <v>0</v>
      </c>
      <c r="X56" s="142">
        <f t="shared" si="32"/>
        <v>0</v>
      </c>
      <c r="Y56" s="194">
        <f t="shared" si="26"/>
        <v>0</v>
      </c>
      <c r="Z56" s="204">
        <f t="shared" si="33"/>
        <v>0</v>
      </c>
      <c r="AA56" s="205">
        <f t="shared" si="34"/>
        <v>0</v>
      </c>
      <c r="AB56" s="34">
        <f t="shared" si="21"/>
        <v>0</v>
      </c>
      <c r="AD56" s="207"/>
    </row>
    <row r="57" spans="1:30" s="145" customFormat="1" ht="22.5" customHeight="1">
      <c r="A57" s="42" t="s">
        <v>56</v>
      </c>
      <c r="B57" s="42"/>
      <c r="C57" s="365" t="s">
        <v>24</v>
      </c>
      <c r="D57" s="369" t="s">
        <v>194</v>
      </c>
      <c r="E57" s="34">
        <v>5</v>
      </c>
      <c r="F57" s="357">
        <f>SUM(G57:J57)*15</f>
        <v>60</v>
      </c>
      <c r="G57" s="367" t="s">
        <v>30</v>
      </c>
      <c r="H57" s="367"/>
      <c r="I57" s="367"/>
      <c r="J57" s="364">
        <v>4</v>
      </c>
      <c r="K57" s="364" t="s">
        <v>53</v>
      </c>
      <c r="L57" s="370"/>
      <c r="M57" s="228">
        <f>IF(L57="кп",3,IF(L57="кр",2,IF(L57="кз",1,IF(L57="р",0.5,""))))</f>
      </c>
      <c r="N57" s="38">
        <f>O57+P57+Q57</f>
        <v>72</v>
      </c>
      <c r="O57" s="36">
        <v>45</v>
      </c>
      <c r="P57" s="197">
        <f t="shared" si="14"/>
        <v>0</v>
      </c>
      <c r="Q57" s="194">
        <v>27</v>
      </c>
      <c r="R57" s="143"/>
      <c r="S57" s="140">
        <f t="shared" si="28"/>
        <v>45.45454545454545</v>
      </c>
      <c r="T57" s="194">
        <f t="shared" si="24"/>
        <v>45</v>
      </c>
      <c r="U57" s="202">
        <f t="shared" si="29"/>
        <v>4</v>
      </c>
      <c r="V57" s="197">
        <f t="shared" si="30"/>
        <v>2</v>
      </c>
      <c r="W57" s="203">
        <f t="shared" si="31"/>
        <v>8</v>
      </c>
      <c r="X57" s="142">
        <f t="shared" si="32"/>
        <v>27.11864406779661</v>
      </c>
      <c r="Y57" s="194">
        <f t="shared" si="26"/>
        <v>27</v>
      </c>
      <c r="Z57" s="204">
        <f t="shared" si="33"/>
        <v>132</v>
      </c>
      <c r="AA57" s="205">
        <f t="shared" si="34"/>
        <v>4.95</v>
      </c>
      <c r="AB57" s="34">
        <f t="shared" si="21"/>
        <v>5</v>
      </c>
      <c r="AD57" s="207"/>
    </row>
    <row r="58" spans="1:30" s="145" customFormat="1" ht="22.5" customHeight="1">
      <c r="A58" s="42" t="s">
        <v>57</v>
      </c>
      <c r="B58" s="42"/>
      <c r="C58" s="365" t="s">
        <v>24</v>
      </c>
      <c r="D58" s="369" t="s">
        <v>195</v>
      </c>
      <c r="E58" s="34">
        <v>5</v>
      </c>
      <c r="F58" s="357">
        <f>SUM(G58:J58)*15</f>
        <v>60</v>
      </c>
      <c r="G58" s="367" t="s">
        <v>30</v>
      </c>
      <c r="H58" s="367"/>
      <c r="I58" s="367"/>
      <c r="J58" s="364">
        <v>4</v>
      </c>
      <c r="K58" s="364" t="s">
        <v>53</v>
      </c>
      <c r="L58" s="370"/>
      <c r="M58" s="228">
        <f>IF(L58="кп",3,IF(L58="кр",2,IF(L58="кз",1,IF(L58="р",0.5,""))))</f>
      </c>
      <c r="N58" s="38">
        <f>O58+P58+Q58</f>
        <v>72</v>
      </c>
      <c r="O58" s="36">
        <v>45</v>
      </c>
      <c r="P58" s="197">
        <f t="shared" si="14"/>
        <v>0</v>
      </c>
      <c r="Q58" s="194">
        <v>27</v>
      </c>
      <c r="R58" s="143"/>
      <c r="S58" s="140">
        <f t="shared" si="28"/>
        <v>45.45454545454545</v>
      </c>
      <c r="T58" s="194">
        <f t="shared" si="24"/>
        <v>45</v>
      </c>
      <c r="U58" s="202">
        <f t="shared" si="29"/>
        <v>4</v>
      </c>
      <c r="V58" s="197">
        <f t="shared" si="30"/>
        <v>2</v>
      </c>
      <c r="W58" s="203">
        <f t="shared" si="31"/>
        <v>8</v>
      </c>
      <c r="X58" s="142">
        <f t="shared" si="32"/>
        <v>27.11864406779661</v>
      </c>
      <c r="Y58" s="194">
        <f t="shared" si="26"/>
        <v>27</v>
      </c>
      <c r="Z58" s="204">
        <f t="shared" si="33"/>
        <v>132</v>
      </c>
      <c r="AA58" s="205">
        <f t="shared" si="34"/>
        <v>4.95</v>
      </c>
      <c r="AB58" s="34">
        <f t="shared" si="21"/>
        <v>5</v>
      </c>
      <c r="AD58" s="207"/>
    </row>
    <row r="59" spans="1:30" s="145" customFormat="1" ht="22.5" customHeight="1" hidden="1">
      <c r="A59" s="42" t="s">
        <v>58</v>
      </c>
      <c r="B59" s="42"/>
      <c r="C59" s="365"/>
      <c r="D59" s="369"/>
      <c r="E59" s="34"/>
      <c r="F59" s="357"/>
      <c r="G59" s="367"/>
      <c r="H59" s="367"/>
      <c r="I59" s="367"/>
      <c r="J59" s="364"/>
      <c r="K59" s="364"/>
      <c r="L59" s="370"/>
      <c r="M59" s="228"/>
      <c r="N59" s="38"/>
      <c r="O59" s="36"/>
      <c r="P59" s="197"/>
      <c r="Q59" s="194"/>
      <c r="R59" s="143"/>
      <c r="S59" s="140"/>
      <c r="T59" s="194"/>
      <c r="U59" s="202"/>
      <c r="V59" s="197"/>
      <c r="W59" s="203"/>
      <c r="X59" s="142"/>
      <c r="Y59" s="194"/>
      <c r="Z59" s="204"/>
      <c r="AA59" s="205"/>
      <c r="AB59" s="34"/>
      <c r="AD59" s="207"/>
    </row>
    <row r="60" spans="1:30" s="145" customFormat="1" ht="22.5" customHeight="1" hidden="1">
      <c r="A60" s="42" t="s">
        <v>59</v>
      </c>
      <c r="B60" s="42"/>
      <c r="C60" s="365"/>
      <c r="D60" s="369"/>
      <c r="E60" s="34"/>
      <c r="F60" s="357"/>
      <c r="G60" s="367"/>
      <c r="H60" s="367"/>
      <c r="I60" s="367"/>
      <c r="J60" s="364"/>
      <c r="K60" s="364"/>
      <c r="L60" s="370"/>
      <c r="M60" s="228"/>
      <c r="N60" s="38"/>
      <c r="O60" s="36"/>
      <c r="P60" s="197"/>
      <c r="Q60" s="140"/>
      <c r="R60" s="143"/>
      <c r="S60" s="140"/>
      <c r="T60" s="194"/>
      <c r="U60" s="202"/>
      <c r="V60" s="197"/>
      <c r="W60" s="203"/>
      <c r="X60" s="142"/>
      <c r="Y60" s="194"/>
      <c r="Z60" s="204"/>
      <c r="AA60" s="205"/>
      <c r="AB60" s="34"/>
      <c r="AD60" s="207"/>
    </row>
    <row r="61" spans="1:28" s="144" customFormat="1" ht="43.5" customHeight="1">
      <c r="A61" s="453" t="s">
        <v>64</v>
      </c>
      <c r="B61" s="453"/>
      <c r="C61" s="453"/>
      <c r="D61" s="453"/>
      <c r="E61" s="35">
        <v>30</v>
      </c>
      <c r="F61" s="35">
        <f>SUM(F38:F57)</f>
        <v>330</v>
      </c>
      <c r="G61" s="35">
        <f>SUM(G38:G57)</f>
        <v>9</v>
      </c>
      <c r="H61" s="35">
        <f>SUM(H38:H57)</f>
        <v>4</v>
      </c>
      <c r="I61" s="35">
        <f>SUM(I38:I57)</f>
        <v>2</v>
      </c>
      <c r="J61" s="35">
        <f>SUM(J38:J57)</f>
        <v>7</v>
      </c>
      <c r="K61" s="371" t="s">
        <v>142</v>
      </c>
      <c r="L61" s="371" t="s">
        <v>312</v>
      </c>
      <c r="M61" s="219">
        <f>SUM(M38:M48,M53)</f>
        <v>1</v>
      </c>
      <c r="N61" s="218">
        <f>800-F61</f>
        <v>470</v>
      </c>
      <c r="O61" s="220">
        <f>800-F61-P61-Q61</f>
        <v>250</v>
      </c>
      <c r="P61" s="218">
        <f>SUM(P38:P48)+P53</f>
        <v>20</v>
      </c>
      <c r="Q61" s="218">
        <f>SUM(Q38:Q57)</f>
        <v>200</v>
      </c>
      <c r="R61" s="143"/>
      <c r="S61" s="218">
        <f>SUM(S38:S57)</f>
        <v>250</v>
      </c>
      <c r="T61" s="218">
        <f aca="true" t="shared" si="35" ref="T61:AB61">SUM(T38:T57)</f>
        <v>250</v>
      </c>
      <c r="U61" s="218">
        <f t="shared" si="35"/>
        <v>22</v>
      </c>
      <c r="V61" s="218">
        <f t="shared" si="35"/>
        <v>16</v>
      </c>
      <c r="W61" s="218">
        <f t="shared" si="35"/>
        <v>59</v>
      </c>
      <c r="X61" s="218">
        <f t="shared" si="35"/>
        <v>200</v>
      </c>
      <c r="Y61" s="218">
        <f t="shared" si="35"/>
        <v>200</v>
      </c>
      <c r="Z61" s="218">
        <f t="shared" si="35"/>
        <v>800</v>
      </c>
      <c r="AA61" s="218">
        <f t="shared" si="35"/>
        <v>29.999999999999996</v>
      </c>
      <c r="AB61" s="218">
        <f t="shared" si="35"/>
        <v>30</v>
      </c>
    </row>
    <row r="62" spans="1:28" s="145" customFormat="1" ht="22.5" customHeight="1">
      <c r="A62" s="36"/>
      <c r="B62" s="42"/>
      <c r="C62" s="42" t="s">
        <v>61</v>
      </c>
      <c r="D62" s="45" t="s">
        <v>62</v>
      </c>
      <c r="E62" s="36">
        <v>1</v>
      </c>
      <c r="F62" s="36">
        <v>30</v>
      </c>
      <c r="G62" s="36"/>
      <c r="H62" s="36"/>
      <c r="I62" s="36"/>
      <c r="J62" s="36">
        <v>2</v>
      </c>
      <c r="K62" s="36" t="s">
        <v>50</v>
      </c>
      <c r="L62" s="36"/>
      <c r="M62" s="228"/>
      <c r="N62" s="223"/>
      <c r="O62" s="134"/>
      <c r="P62" s="140"/>
      <c r="Q62" s="140"/>
      <c r="R62" s="143"/>
      <c r="S62" s="197"/>
      <c r="T62" s="212"/>
      <c r="U62" s="224"/>
      <c r="V62" s="197"/>
      <c r="W62" s="203"/>
      <c r="X62" s="142"/>
      <c r="Y62" s="213"/>
      <c r="Z62" s="204"/>
      <c r="AA62" s="203"/>
      <c r="AB62" s="197"/>
    </row>
    <row r="63" spans="1:12" ht="13.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28" s="139" customFormat="1" ht="16.5">
      <c r="A64" s="37" t="s">
        <v>30</v>
      </c>
      <c r="B64" s="375" t="s">
        <v>30</v>
      </c>
      <c r="C64" s="375" t="s">
        <v>30</v>
      </c>
      <c r="D64" s="376" t="s">
        <v>65</v>
      </c>
      <c r="E64" s="37"/>
      <c r="F64" s="37"/>
      <c r="G64" s="37"/>
      <c r="H64" s="37"/>
      <c r="I64" s="37"/>
      <c r="J64" s="37"/>
      <c r="K64" s="37"/>
      <c r="L64" s="37"/>
      <c r="M64" s="137"/>
      <c r="N64" s="134"/>
      <c r="O64" s="134"/>
      <c r="P64" s="134"/>
      <c r="Q64" s="134"/>
      <c r="R64" s="138"/>
      <c r="S64" s="185"/>
      <c r="T64" s="186"/>
      <c r="U64" s="187"/>
      <c r="V64" s="185"/>
      <c r="W64" s="188"/>
      <c r="X64" s="189"/>
      <c r="Y64" s="190"/>
      <c r="Z64" s="191"/>
      <c r="AA64" s="188"/>
      <c r="AB64" s="185"/>
    </row>
    <row r="65" spans="1:28" s="200" customFormat="1" ht="16.5">
      <c r="A65" s="37"/>
      <c r="B65" s="375"/>
      <c r="C65" s="375"/>
      <c r="D65" s="377" t="s">
        <v>49</v>
      </c>
      <c r="E65" s="37"/>
      <c r="F65" s="37"/>
      <c r="G65" s="37"/>
      <c r="H65" s="37"/>
      <c r="I65" s="37"/>
      <c r="J65" s="37"/>
      <c r="K65" s="37"/>
      <c r="L65" s="37"/>
      <c r="M65" s="137"/>
      <c r="N65" s="193"/>
      <c r="O65" s="194"/>
      <c r="P65" s="134"/>
      <c r="Q65" s="134"/>
      <c r="R65" s="138"/>
      <c r="S65" s="195">
        <f>O86</f>
        <v>230</v>
      </c>
      <c r="T65" s="196"/>
      <c r="U65" s="187"/>
      <c r="V65" s="197"/>
      <c r="W65" s="188"/>
      <c r="X65" s="198">
        <v>200</v>
      </c>
      <c r="Y65" s="199"/>
      <c r="Z65" s="191"/>
      <c r="AA65" s="195">
        <v>30</v>
      </c>
      <c r="AB65" s="185"/>
    </row>
    <row r="66" spans="1:30" s="144" customFormat="1" ht="22.5" customHeight="1">
      <c r="A66" s="36">
        <v>1</v>
      </c>
      <c r="B66" s="42"/>
      <c r="C66" s="378" t="s">
        <v>143</v>
      </c>
      <c r="D66" s="363" t="s">
        <v>144</v>
      </c>
      <c r="E66" s="38">
        <v>4</v>
      </c>
      <c r="F66" s="38">
        <f aca="true" t="shared" si="36" ref="F66:F75">(G66+H66+I66+J66)*15</f>
        <v>45</v>
      </c>
      <c r="G66" s="364">
        <v>2</v>
      </c>
      <c r="H66" s="364"/>
      <c r="I66" s="364"/>
      <c r="J66" s="364">
        <v>1</v>
      </c>
      <c r="K66" s="364" t="s">
        <v>51</v>
      </c>
      <c r="L66" s="364"/>
      <c r="M66" s="142">
        <f aca="true" t="shared" si="37" ref="M66:M80">IF(L66="кп",3,IF(L66="кр",2,IF(L66="кз",1,IF(L66="р",0.5,""))))</f>
      </c>
      <c r="N66" s="193">
        <f aca="true" t="shared" si="38" ref="N66:N71">SUM(O66:Q66)</f>
        <v>64</v>
      </c>
      <c r="O66" s="194">
        <v>31</v>
      </c>
      <c r="P66" s="197">
        <f aca="true" t="shared" si="39" ref="P66:P75">IF(L66="кп",60,IF(L66="кр",40,IF(L66="кз",20,IF(L66="р",10,0))))</f>
        <v>0</v>
      </c>
      <c r="Q66" s="140">
        <v>33</v>
      </c>
      <c r="R66" s="143"/>
      <c r="S66" s="140">
        <f aca="true" t="shared" si="40" ref="S66:S75">F66*$S$65/$F$86</f>
        <v>31.363636363636363</v>
      </c>
      <c r="T66" s="194">
        <f aca="true" t="shared" si="41" ref="T66:T75">INT(S66+0.5)</f>
        <v>31</v>
      </c>
      <c r="U66" s="202">
        <f aca="true" t="shared" si="42" ref="U66:U75">SUM(G66:J66)</f>
        <v>3</v>
      </c>
      <c r="V66" s="197">
        <f aca="true" t="shared" si="43" ref="V66:V75">IF(K66="то",2,IF(K66="и",3,IF(K66="к",1,0)))</f>
        <v>3</v>
      </c>
      <c r="W66" s="203">
        <f aca="true" t="shared" si="44" ref="W66:W75">U66*V66</f>
        <v>9</v>
      </c>
      <c r="X66" s="142">
        <f aca="true" t="shared" si="45" ref="X66:X75">$X$65*W66/$W$86</f>
        <v>33.333333333333336</v>
      </c>
      <c r="Y66" s="194">
        <f aca="true" t="shared" si="46" ref="Y66:Y75">INT(X66+0.5)</f>
        <v>33</v>
      </c>
      <c r="Z66" s="204">
        <f aca="true" t="shared" si="47" ref="Z66:Z75">F66+N66</f>
        <v>109</v>
      </c>
      <c r="AA66" s="205">
        <f aca="true" t="shared" si="48" ref="AA66:AA75">$AA$65*Z66/$Z$86</f>
        <v>4.0875</v>
      </c>
      <c r="AB66" s="34">
        <f>INT(AA66+0.5)</f>
        <v>4</v>
      </c>
      <c r="AD66" s="206"/>
    </row>
    <row r="67" spans="1:30" s="144" customFormat="1" ht="22.5" customHeight="1">
      <c r="A67" s="36">
        <v>2</v>
      </c>
      <c r="B67" s="42"/>
      <c r="C67" s="389" t="s">
        <v>138</v>
      </c>
      <c r="D67" s="363" t="s">
        <v>145</v>
      </c>
      <c r="E67" s="38">
        <v>5</v>
      </c>
      <c r="F67" s="38">
        <f t="shared" si="36"/>
        <v>45</v>
      </c>
      <c r="G67" s="364">
        <v>2</v>
      </c>
      <c r="H67" s="364"/>
      <c r="I67" s="364">
        <v>1</v>
      </c>
      <c r="J67" s="364"/>
      <c r="K67" s="364" t="s">
        <v>51</v>
      </c>
      <c r="L67" s="364" t="s">
        <v>52</v>
      </c>
      <c r="M67" s="142">
        <f t="shared" si="37"/>
        <v>1</v>
      </c>
      <c r="N67" s="193">
        <f t="shared" si="38"/>
        <v>84</v>
      </c>
      <c r="O67" s="194">
        <v>31</v>
      </c>
      <c r="P67" s="197">
        <f t="shared" si="39"/>
        <v>20</v>
      </c>
      <c r="Q67" s="140">
        <v>33</v>
      </c>
      <c r="R67" s="143"/>
      <c r="S67" s="140">
        <f t="shared" si="40"/>
        <v>31.363636363636363</v>
      </c>
      <c r="T67" s="194">
        <f t="shared" si="41"/>
        <v>31</v>
      </c>
      <c r="U67" s="202">
        <f t="shared" si="42"/>
        <v>3</v>
      </c>
      <c r="V67" s="197">
        <f t="shared" si="43"/>
        <v>3</v>
      </c>
      <c r="W67" s="203">
        <f t="shared" si="44"/>
        <v>9</v>
      </c>
      <c r="X67" s="142">
        <f t="shared" si="45"/>
        <v>33.333333333333336</v>
      </c>
      <c r="Y67" s="194">
        <f t="shared" si="46"/>
        <v>33</v>
      </c>
      <c r="Z67" s="204">
        <f t="shared" si="47"/>
        <v>129</v>
      </c>
      <c r="AA67" s="205">
        <f t="shared" si="48"/>
        <v>4.8375</v>
      </c>
      <c r="AB67" s="34">
        <f>INT(AA67+0.5)</f>
        <v>5</v>
      </c>
      <c r="AD67" s="206"/>
    </row>
    <row r="68" spans="1:30" s="144" customFormat="1" ht="22.5" customHeight="1">
      <c r="A68" s="36">
        <v>3</v>
      </c>
      <c r="B68" s="42"/>
      <c r="C68" s="389" t="s">
        <v>138</v>
      </c>
      <c r="D68" s="363" t="s">
        <v>146</v>
      </c>
      <c r="E68" s="38">
        <v>5</v>
      </c>
      <c r="F68" s="38">
        <f t="shared" si="36"/>
        <v>60</v>
      </c>
      <c r="G68" s="364">
        <v>2</v>
      </c>
      <c r="H68" s="364"/>
      <c r="I68" s="364">
        <v>2</v>
      </c>
      <c r="J68" s="364"/>
      <c r="K68" s="364" t="s">
        <v>53</v>
      </c>
      <c r="L68" s="359"/>
      <c r="M68" s="142">
        <f t="shared" si="37"/>
      </c>
      <c r="N68" s="193">
        <f t="shared" si="38"/>
        <v>72</v>
      </c>
      <c r="O68" s="194">
        <v>42</v>
      </c>
      <c r="P68" s="197">
        <f t="shared" si="39"/>
        <v>0</v>
      </c>
      <c r="Q68" s="140">
        <v>30</v>
      </c>
      <c r="R68" s="143"/>
      <c r="S68" s="140">
        <f t="shared" si="40"/>
        <v>41.81818181818182</v>
      </c>
      <c r="T68" s="194">
        <f t="shared" si="41"/>
        <v>42</v>
      </c>
      <c r="U68" s="202">
        <f t="shared" si="42"/>
        <v>4</v>
      </c>
      <c r="V68" s="197">
        <f t="shared" si="43"/>
        <v>2</v>
      </c>
      <c r="W68" s="203">
        <f t="shared" si="44"/>
        <v>8</v>
      </c>
      <c r="X68" s="142">
        <f t="shared" si="45"/>
        <v>29.62962962962963</v>
      </c>
      <c r="Y68" s="194">
        <f t="shared" si="46"/>
        <v>30</v>
      </c>
      <c r="Z68" s="204">
        <f t="shared" si="47"/>
        <v>132</v>
      </c>
      <c r="AA68" s="205">
        <f t="shared" si="48"/>
        <v>4.95</v>
      </c>
      <c r="AB68" s="34">
        <f>INT(AA68+0.5)</f>
        <v>5</v>
      </c>
      <c r="AD68" s="207"/>
    </row>
    <row r="69" spans="1:30" s="144" customFormat="1" ht="35.25" customHeight="1">
      <c r="A69" s="36">
        <v>4</v>
      </c>
      <c r="B69" s="42"/>
      <c r="C69" s="378" t="s">
        <v>147</v>
      </c>
      <c r="D69" s="380" t="s">
        <v>211</v>
      </c>
      <c r="E69" s="38">
        <v>5</v>
      </c>
      <c r="F69" s="38">
        <f t="shared" si="36"/>
        <v>60</v>
      </c>
      <c r="G69" s="364">
        <v>2</v>
      </c>
      <c r="H69" s="364"/>
      <c r="I69" s="364">
        <v>2</v>
      </c>
      <c r="J69" s="364"/>
      <c r="K69" s="364" t="s">
        <v>51</v>
      </c>
      <c r="L69" s="364"/>
      <c r="M69" s="142">
        <f t="shared" si="37"/>
      </c>
      <c r="N69" s="193">
        <f t="shared" si="38"/>
        <v>86</v>
      </c>
      <c r="O69" s="194">
        <v>42</v>
      </c>
      <c r="P69" s="197">
        <f t="shared" si="39"/>
        <v>0</v>
      </c>
      <c r="Q69" s="140">
        <v>44</v>
      </c>
      <c r="R69" s="143"/>
      <c r="S69" s="140">
        <f t="shared" si="40"/>
        <v>41.81818181818182</v>
      </c>
      <c r="T69" s="194">
        <f t="shared" si="41"/>
        <v>42</v>
      </c>
      <c r="U69" s="202">
        <f t="shared" si="42"/>
        <v>4</v>
      </c>
      <c r="V69" s="197">
        <f t="shared" si="43"/>
        <v>3</v>
      </c>
      <c r="W69" s="203">
        <f t="shared" si="44"/>
        <v>12</v>
      </c>
      <c r="X69" s="142">
        <f t="shared" si="45"/>
        <v>44.44444444444444</v>
      </c>
      <c r="Y69" s="194">
        <f t="shared" si="46"/>
        <v>44</v>
      </c>
      <c r="Z69" s="204">
        <f t="shared" si="47"/>
        <v>146</v>
      </c>
      <c r="AA69" s="205">
        <f t="shared" si="48"/>
        <v>5.475</v>
      </c>
      <c r="AB69" s="34">
        <f>INT(AA69+0.5)</f>
        <v>5</v>
      </c>
      <c r="AD69" s="207"/>
    </row>
    <row r="70" spans="1:30" s="144" customFormat="1" ht="22.5" customHeight="1">
      <c r="A70" s="36">
        <v>5</v>
      </c>
      <c r="B70" s="42"/>
      <c r="C70" s="378" t="s">
        <v>148</v>
      </c>
      <c r="D70" s="380" t="s">
        <v>149</v>
      </c>
      <c r="E70" s="38">
        <v>6</v>
      </c>
      <c r="F70" s="38">
        <f t="shared" si="36"/>
        <v>60</v>
      </c>
      <c r="G70" s="364">
        <v>2</v>
      </c>
      <c r="H70" s="364">
        <v>2</v>
      </c>
      <c r="I70" s="364"/>
      <c r="J70" s="364"/>
      <c r="K70" s="364" t="s">
        <v>53</v>
      </c>
      <c r="L70" s="364" t="s">
        <v>52</v>
      </c>
      <c r="M70" s="142">
        <f t="shared" si="37"/>
        <v>1</v>
      </c>
      <c r="N70" s="193">
        <f t="shared" si="38"/>
        <v>92</v>
      </c>
      <c r="O70" s="194">
        <v>42</v>
      </c>
      <c r="P70" s="197">
        <f t="shared" si="39"/>
        <v>20</v>
      </c>
      <c r="Q70" s="140">
        <v>30</v>
      </c>
      <c r="R70" s="143"/>
      <c r="S70" s="140">
        <f t="shared" si="40"/>
        <v>41.81818181818182</v>
      </c>
      <c r="T70" s="194">
        <f t="shared" si="41"/>
        <v>42</v>
      </c>
      <c r="U70" s="202">
        <f t="shared" si="42"/>
        <v>4</v>
      </c>
      <c r="V70" s="197">
        <f t="shared" si="43"/>
        <v>2</v>
      </c>
      <c r="W70" s="203">
        <f t="shared" si="44"/>
        <v>8</v>
      </c>
      <c r="X70" s="142">
        <f t="shared" si="45"/>
        <v>29.62962962962963</v>
      </c>
      <c r="Y70" s="194">
        <f t="shared" si="46"/>
        <v>30</v>
      </c>
      <c r="Z70" s="204">
        <f t="shared" si="47"/>
        <v>152</v>
      </c>
      <c r="AA70" s="205">
        <f t="shared" si="48"/>
        <v>5.7</v>
      </c>
      <c r="AB70" s="34">
        <f aca="true" t="shared" si="49" ref="AB70:AB75">INT(AA70+0.5)</f>
        <v>6</v>
      </c>
      <c r="AD70" s="207"/>
    </row>
    <row r="71" spans="1:30" s="144" customFormat="1" ht="22.5" customHeight="1">
      <c r="A71" s="36">
        <v>6</v>
      </c>
      <c r="B71" s="42"/>
      <c r="C71" s="389" t="s">
        <v>155</v>
      </c>
      <c r="D71" s="363" t="s">
        <v>241</v>
      </c>
      <c r="E71" s="34">
        <v>5</v>
      </c>
      <c r="F71" s="38">
        <f t="shared" si="36"/>
        <v>60</v>
      </c>
      <c r="G71" s="364">
        <v>2</v>
      </c>
      <c r="H71" s="364">
        <v>1</v>
      </c>
      <c r="I71" s="364">
        <v>1</v>
      </c>
      <c r="J71" s="364"/>
      <c r="K71" s="364" t="s">
        <v>53</v>
      </c>
      <c r="L71" s="364"/>
      <c r="M71" s="142">
        <f t="shared" si="37"/>
      </c>
      <c r="N71" s="193">
        <f t="shared" si="38"/>
        <v>72</v>
      </c>
      <c r="O71" s="194">
        <v>42</v>
      </c>
      <c r="P71" s="197">
        <f t="shared" si="39"/>
        <v>0</v>
      </c>
      <c r="Q71" s="140">
        <v>30</v>
      </c>
      <c r="R71" s="143"/>
      <c r="S71" s="140">
        <f t="shared" si="40"/>
        <v>41.81818181818182</v>
      </c>
      <c r="T71" s="194">
        <f t="shared" si="41"/>
        <v>42</v>
      </c>
      <c r="U71" s="202">
        <f t="shared" si="42"/>
        <v>4</v>
      </c>
      <c r="V71" s="197">
        <f t="shared" si="43"/>
        <v>2</v>
      </c>
      <c r="W71" s="203">
        <f t="shared" si="44"/>
        <v>8</v>
      </c>
      <c r="X71" s="142">
        <f t="shared" si="45"/>
        <v>29.62962962962963</v>
      </c>
      <c r="Y71" s="194">
        <f t="shared" si="46"/>
        <v>30</v>
      </c>
      <c r="Z71" s="204">
        <f t="shared" si="47"/>
        <v>132</v>
      </c>
      <c r="AA71" s="205">
        <f t="shared" si="48"/>
        <v>4.95</v>
      </c>
      <c r="AB71" s="34">
        <f t="shared" si="49"/>
        <v>5</v>
      </c>
      <c r="AD71" s="207"/>
    </row>
    <row r="72" spans="1:30" s="144" customFormat="1" ht="15" customHeight="1" hidden="1">
      <c r="A72" s="36">
        <v>7</v>
      </c>
      <c r="B72" s="42"/>
      <c r="C72" s="42"/>
      <c r="D72" s="40"/>
      <c r="E72" s="34"/>
      <c r="F72" s="38">
        <f t="shared" si="36"/>
        <v>0</v>
      </c>
      <c r="G72" s="36"/>
      <c r="H72" s="36"/>
      <c r="I72" s="36"/>
      <c r="J72" s="36"/>
      <c r="K72" s="36"/>
      <c r="L72" s="49"/>
      <c r="M72" s="142">
        <f t="shared" si="37"/>
      </c>
      <c r="N72" s="193">
        <f aca="true" t="shared" si="50" ref="N72:N85">SUM(O72:Q72)</f>
        <v>0</v>
      </c>
      <c r="O72" s="194"/>
      <c r="P72" s="197">
        <f t="shared" si="39"/>
        <v>0</v>
      </c>
      <c r="Q72" s="194">
        <v>0</v>
      </c>
      <c r="R72" s="143"/>
      <c r="S72" s="140">
        <f t="shared" si="40"/>
        <v>0</v>
      </c>
      <c r="T72" s="194">
        <f t="shared" si="41"/>
        <v>0</v>
      </c>
      <c r="U72" s="202">
        <f t="shared" si="42"/>
        <v>0</v>
      </c>
      <c r="V72" s="197">
        <f t="shared" si="43"/>
        <v>0</v>
      </c>
      <c r="W72" s="203">
        <f t="shared" si="44"/>
        <v>0</v>
      </c>
      <c r="X72" s="142">
        <f t="shared" si="45"/>
        <v>0</v>
      </c>
      <c r="Y72" s="194">
        <f t="shared" si="46"/>
        <v>0</v>
      </c>
      <c r="Z72" s="204">
        <f t="shared" si="47"/>
        <v>0</v>
      </c>
      <c r="AA72" s="205">
        <f t="shared" si="48"/>
        <v>0</v>
      </c>
      <c r="AB72" s="34">
        <f t="shared" si="49"/>
        <v>0</v>
      </c>
      <c r="AD72" s="207"/>
    </row>
    <row r="73" spans="1:30" s="144" customFormat="1" ht="15" customHeight="1" hidden="1">
      <c r="A73" s="36">
        <v>8</v>
      </c>
      <c r="B73" s="42"/>
      <c r="C73" s="42"/>
      <c r="D73" s="40"/>
      <c r="E73" s="34"/>
      <c r="F73" s="38">
        <f t="shared" si="36"/>
        <v>0</v>
      </c>
      <c r="G73" s="36"/>
      <c r="H73" s="36"/>
      <c r="I73" s="36"/>
      <c r="J73" s="36"/>
      <c r="K73" s="36"/>
      <c r="L73" s="49"/>
      <c r="M73" s="142">
        <f t="shared" si="37"/>
      </c>
      <c r="N73" s="193">
        <f t="shared" si="50"/>
        <v>0</v>
      </c>
      <c r="O73" s="194"/>
      <c r="P73" s="197">
        <f t="shared" si="39"/>
        <v>0</v>
      </c>
      <c r="Q73" s="194">
        <v>0</v>
      </c>
      <c r="R73" s="143"/>
      <c r="S73" s="140">
        <f t="shared" si="40"/>
        <v>0</v>
      </c>
      <c r="T73" s="194">
        <f t="shared" si="41"/>
        <v>0</v>
      </c>
      <c r="U73" s="202">
        <f t="shared" si="42"/>
        <v>0</v>
      </c>
      <c r="V73" s="197">
        <f t="shared" si="43"/>
        <v>0</v>
      </c>
      <c r="W73" s="203">
        <f t="shared" si="44"/>
        <v>0</v>
      </c>
      <c r="X73" s="142">
        <f t="shared" si="45"/>
        <v>0</v>
      </c>
      <c r="Y73" s="194">
        <f t="shared" si="46"/>
        <v>0</v>
      </c>
      <c r="Z73" s="204">
        <f t="shared" si="47"/>
        <v>0</v>
      </c>
      <c r="AA73" s="205">
        <f t="shared" si="48"/>
        <v>0</v>
      </c>
      <c r="AB73" s="34">
        <f t="shared" si="49"/>
        <v>0</v>
      </c>
      <c r="AD73" s="207"/>
    </row>
    <row r="74" spans="1:30" s="144" customFormat="1" ht="15" customHeight="1" hidden="1">
      <c r="A74" s="36">
        <v>9</v>
      </c>
      <c r="B74" s="42"/>
      <c r="C74" s="42"/>
      <c r="D74" s="40"/>
      <c r="E74" s="34"/>
      <c r="F74" s="38">
        <f t="shared" si="36"/>
        <v>0</v>
      </c>
      <c r="G74" s="36"/>
      <c r="H74" s="36"/>
      <c r="I74" s="36"/>
      <c r="J74" s="36"/>
      <c r="K74" s="36"/>
      <c r="L74" s="49"/>
      <c r="M74" s="142">
        <f t="shared" si="37"/>
      </c>
      <c r="N74" s="193">
        <f t="shared" si="50"/>
        <v>0</v>
      </c>
      <c r="O74" s="194"/>
      <c r="P74" s="197">
        <f t="shared" si="39"/>
        <v>0</v>
      </c>
      <c r="Q74" s="194">
        <v>0</v>
      </c>
      <c r="R74" s="143"/>
      <c r="S74" s="140">
        <f t="shared" si="40"/>
        <v>0</v>
      </c>
      <c r="T74" s="194">
        <f t="shared" si="41"/>
        <v>0</v>
      </c>
      <c r="U74" s="202">
        <f t="shared" si="42"/>
        <v>0</v>
      </c>
      <c r="V74" s="197">
        <f t="shared" si="43"/>
        <v>0</v>
      </c>
      <c r="W74" s="203">
        <f t="shared" si="44"/>
        <v>0</v>
      </c>
      <c r="X74" s="142">
        <f t="shared" si="45"/>
        <v>0</v>
      </c>
      <c r="Y74" s="194">
        <f t="shared" si="46"/>
        <v>0</v>
      </c>
      <c r="Z74" s="204">
        <f t="shared" si="47"/>
        <v>0</v>
      </c>
      <c r="AA74" s="205">
        <f t="shared" si="48"/>
        <v>0</v>
      </c>
      <c r="AB74" s="34">
        <f t="shared" si="49"/>
        <v>0</v>
      </c>
      <c r="AD74" s="207"/>
    </row>
    <row r="75" spans="1:30" s="144" customFormat="1" ht="15" customHeight="1" hidden="1">
      <c r="A75" s="36">
        <v>10</v>
      </c>
      <c r="B75" s="42"/>
      <c r="C75" s="42"/>
      <c r="D75" s="40"/>
      <c r="E75" s="34"/>
      <c r="F75" s="38">
        <f t="shared" si="36"/>
        <v>0</v>
      </c>
      <c r="G75" s="36"/>
      <c r="H75" s="36"/>
      <c r="I75" s="36"/>
      <c r="J75" s="36"/>
      <c r="K75" s="36"/>
      <c r="L75" s="49"/>
      <c r="M75" s="142">
        <f t="shared" si="37"/>
      </c>
      <c r="N75" s="193">
        <f t="shared" si="50"/>
        <v>0</v>
      </c>
      <c r="O75" s="194"/>
      <c r="P75" s="197">
        <f t="shared" si="39"/>
        <v>0</v>
      </c>
      <c r="Q75" s="194">
        <v>0</v>
      </c>
      <c r="R75" s="143"/>
      <c r="S75" s="140">
        <f t="shared" si="40"/>
        <v>0</v>
      </c>
      <c r="T75" s="194">
        <f t="shared" si="41"/>
        <v>0</v>
      </c>
      <c r="U75" s="202">
        <f t="shared" si="42"/>
        <v>0</v>
      </c>
      <c r="V75" s="197">
        <f t="shared" si="43"/>
        <v>0</v>
      </c>
      <c r="W75" s="203">
        <f t="shared" si="44"/>
        <v>0</v>
      </c>
      <c r="X75" s="142">
        <f t="shared" si="45"/>
        <v>0</v>
      </c>
      <c r="Y75" s="194">
        <f t="shared" si="46"/>
        <v>0</v>
      </c>
      <c r="Z75" s="204">
        <f t="shared" si="47"/>
        <v>0</v>
      </c>
      <c r="AA75" s="205">
        <f t="shared" si="48"/>
        <v>0</v>
      </c>
      <c r="AB75" s="34">
        <f t="shared" si="49"/>
        <v>0</v>
      </c>
      <c r="AD75" s="207"/>
    </row>
    <row r="76" spans="1:30" s="144" customFormat="1" ht="15" customHeight="1" hidden="1">
      <c r="A76" s="36"/>
      <c r="B76" s="42"/>
      <c r="C76" s="42"/>
      <c r="D76" s="48" t="s">
        <v>55</v>
      </c>
      <c r="E76" s="34"/>
      <c r="F76" s="36"/>
      <c r="G76" s="36"/>
      <c r="H76" s="36"/>
      <c r="I76" s="36"/>
      <c r="J76" s="36"/>
      <c r="K76" s="36"/>
      <c r="L76" s="36"/>
      <c r="M76" s="142">
        <f t="shared" si="37"/>
      </c>
      <c r="N76" s="193"/>
      <c r="O76" s="194"/>
      <c r="P76" s="197"/>
      <c r="Q76" s="142"/>
      <c r="R76" s="143"/>
      <c r="S76" s="140"/>
      <c r="T76" s="212"/>
      <c r="U76" s="202"/>
      <c r="V76" s="197"/>
      <c r="W76" s="203"/>
      <c r="X76" s="142"/>
      <c r="Y76" s="213"/>
      <c r="Z76" s="204"/>
      <c r="AA76" s="205"/>
      <c r="AB76" s="34"/>
      <c r="AD76" s="207"/>
    </row>
    <row r="77" spans="1:30" s="145" customFormat="1" ht="15" customHeight="1" hidden="1">
      <c r="A77" s="42" t="s">
        <v>56</v>
      </c>
      <c r="B77" s="42"/>
      <c r="C77" s="42"/>
      <c r="D77" s="48"/>
      <c r="E77" s="34"/>
      <c r="F77" s="38">
        <f>(G77+H77+I77+J77)*15</f>
        <v>0</v>
      </c>
      <c r="G77" s="36"/>
      <c r="H77" s="36"/>
      <c r="I77" s="36"/>
      <c r="J77" s="36"/>
      <c r="K77" s="36"/>
      <c r="L77" s="39"/>
      <c r="M77" s="142">
        <f t="shared" si="37"/>
      </c>
      <c r="N77" s="193">
        <f t="shared" si="50"/>
        <v>0</v>
      </c>
      <c r="O77" s="194"/>
      <c r="P77" s="197">
        <f>IF(L77="кп",60,IF(L77="кр",40,IF(L77="кз",20,IF(L77="р",10,0))))</f>
        <v>0</v>
      </c>
      <c r="Q77" s="194">
        <v>0</v>
      </c>
      <c r="R77" s="143"/>
      <c r="S77" s="140">
        <f>F77*$S$65/$F$86</f>
        <v>0</v>
      </c>
      <c r="T77" s="194">
        <f>INT(S77+0.5)</f>
        <v>0</v>
      </c>
      <c r="U77" s="202">
        <f>SUM(G77:J77)</f>
        <v>0</v>
      </c>
      <c r="V77" s="197">
        <f>IF(K77="то",2,IF(K77="и",3,IF(K77="к",1,0)))</f>
        <v>0</v>
      </c>
      <c r="W77" s="203">
        <f>U77*V77</f>
        <v>0</v>
      </c>
      <c r="X77" s="142">
        <f>$X$65*W77/$W$86</f>
        <v>0</v>
      </c>
      <c r="Y77" s="194">
        <f>INT(X77+0.5)</f>
        <v>0</v>
      </c>
      <c r="Z77" s="204">
        <f>F77+N77</f>
        <v>0</v>
      </c>
      <c r="AA77" s="205">
        <f>$AA$65*Z77/$Z$86</f>
        <v>0</v>
      </c>
      <c r="AB77" s="34">
        <f>INT(AA77+0.5)</f>
        <v>0</v>
      </c>
      <c r="AD77" s="207"/>
    </row>
    <row r="78" spans="1:30" s="145" customFormat="1" ht="15" customHeight="1" hidden="1">
      <c r="A78" s="42" t="s">
        <v>57</v>
      </c>
      <c r="B78" s="42"/>
      <c r="C78" s="42"/>
      <c r="D78" s="48"/>
      <c r="E78" s="34"/>
      <c r="F78" s="38">
        <f>(G78+H78+I78+J78)*15</f>
        <v>0</v>
      </c>
      <c r="G78" s="36"/>
      <c r="H78" s="36"/>
      <c r="I78" s="36"/>
      <c r="J78" s="36"/>
      <c r="K78" s="36"/>
      <c r="L78" s="39"/>
      <c r="M78" s="142">
        <f t="shared" si="37"/>
      </c>
      <c r="N78" s="193">
        <f t="shared" si="50"/>
        <v>0</v>
      </c>
      <c r="O78" s="194"/>
      <c r="P78" s="197">
        <f>IF(L78="кп",60,IF(L78="кр",40,IF(L78="кз",20,IF(L78="р",10,0))))</f>
        <v>0</v>
      </c>
      <c r="Q78" s="194">
        <v>0</v>
      </c>
      <c r="R78" s="143"/>
      <c r="S78" s="140">
        <f>F78*$S$65/$F$86</f>
        <v>0</v>
      </c>
      <c r="T78" s="194">
        <f>INT(S78+0.5)</f>
        <v>0</v>
      </c>
      <c r="U78" s="202">
        <f>SUM(G78:J78)</f>
        <v>0</v>
      </c>
      <c r="V78" s="197">
        <f>IF(K78="то",2,IF(K78="и",3,IF(K78="к",1,0)))</f>
        <v>0</v>
      </c>
      <c r="W78" s="203">
        <f>U78*V78</f>
        <v>0</v>
      </c>
      <c r="X78" s="142">
        <f>$X$65*W78/$W$86</f>
        <v>0</v>
      </c>
      <c r="Y78" s="194">
        <f>INT(X78+0.5)</f>
        <v>0</v>
      </c>
      <c r="Z78" s="204">
        <f>F78+N78</f>
        <v>0</v>
      </c>
      <c r="AA78" s="205">
        <f>$AA$65*Z78/$Z$86</f>
        <v>0</v>
      </c>
      <c r="AB78" s="34">
        <f>INT(AA78+0.5)</f>
        <v>0</v>
      </c>
      <c r="AD78" s="207"/>
    </row>
    <row r="79" spans="1:30" s="145" customFormat="1" ht="15" customHeight="1" hidden="1">
      <c r="A79" s="42" t="s">
        <v>58</v>
      </c>
      <c r="B79" s="42"/>
      <c r="C79" s="42"/>
      <c r="D79" s="48"/>
      <c r="E79" s="34"/>
      <c r="F79" s="38">
        <f>(G79+H79+I79+J79)*15</f>
        <v>0</v>
      </c>
      <c r="G79" s="36"/>
      <c r="H79" s="36"/>
      <c r="I79" s="36"/>
      <c r="J79" s="36"/>
      <c r="K79" s="36"/>
      <c r="L79" s="39"/>
      <c r="M79" s="142">
        <f t="shared" si="37"/>
      </c>
      <c r="N79" s="193">
        <f t="shared" si="50"/>
        <v>0</v>
      </c>
      <c r="O79" s="194"/>
      <c r="P79" s="197">
        <f>IF(L79="кп",60,IF(L79="кр",40,IF(L79="кз",20,IF(L79="р",10,0))))</f>
        <v>0</v>
      </c>
      <c r="Q79" s="194">
        <v>0</v>
      </c>
      <c r="R79" s="143"/>
      <c r="S79" s="140">
        <f>F79*$S$65/$F$86</f>
        <v>0</v>
      </c>
      <c r="T79" s="194">
        <f>INT(S79+0.5)</f>
        <v>0</v>
      </c>
      <c r="U79" s="202">
        <f>SUM(G79:J79)</f>
        <v>0</v>
      </c>
      <c r="V79" s="197">
        <f>IF(K79="то",2,IF(K79="и",3,IF(K79="к",1,0)))</f>
        <v>0</v>
      </c>
      <c r="W79" s="203">
        <f>U79*V79</f>
        <v>0</v>
      </c>
      <c r="X79" s="142">
        <f>$X$65*W79/$W$86</f>
        <v>0</v>
      </c>
      <c r="Y79" s="194">
        <f>INT(X79+0.5)</f>
        <v>0</v>
      </c>
      <c r="Z79" s="204">
        <f>F79+N79</f>
        <v>0</v>
      </c>
      <c r="AA79" s="205">
        <f>$AA$65*Z79/$Z$86</f>
        <v>0</v>
      </c>
      <c r="AB79" s="34">
        <f>INT(AA79+0.5)</f>
        <v>0</v>
      </c>
      <c r="AD79" s="207"/>
    </row>
    <row r="80" spans="1:30" s="145" customFormat="1" ht="15" customHeight="1" hidden="1">
      <c r="A80" s="42" t="s">
        <v>59</v>
      </c>
      <c r="B80" s="42"/>
      <c r="C80" s="42"/>
      <c r="D80" s="48"/>
      <c r="E80" s="34"/>
      <c r="F80" s="38">
        <f>(G80+H80+I80+J80)*15</f>
        <v>0</v>
      </c>
      <c r="G80" s="36"/>
      <c r="H80" s="36"/>
      <c r="I80" s="36"/>
      <c r="J80" s="36"/>
      <c r="K80" s="36"/>
      <c r="L80" s="39"/>
      <c r="M80" s="142">
        <f t="shared" si="37"/>
      </c>
      <c r="N80" s="193">
        <f t="shared" si="50"/>
        <v>0</v>
      </c>
      <c r="O80" s="194"/>
      <c r="P80" s="197">
        <f>IF(L80="кп",60,IF(L80="кр",40,IF(L80="кз",20,IF(L80="р",10,0))))</f>
        <v>0</v>
      </c>
      <c r="Q80" s="194">
        <v>0</v>
      </c>
      <c r="R80" s="143"/>
      <c r="S80" s="140">
        <f>F80*$S$65/$F$86</f>
        <v>0</v>
      </c>
      <c r="T80" s="194">
        <f>INT(S80+0.5)</f>
        <v>0</v>
      </c>
      <c r="U80" s="202">
        <f>SUM(G80:J80)</f>
        <v>0</v>
      </c>
      <c r="V80" s="197">
        <f>IF(K80="то",2,IF(K80="и",3,IF(K80="к",1,0)))</f>
        <v>0</v>
      </c>
      <c r="W80" s="203">
        <f>U80*V80</f>
        <v>0</v>
      </c>
      <c r="X80" s="142">
        <f>$X$65*W80/$W$86</f>
        <v>0</v>
      </c>
      <c r="Y80" s="194">
        <f>INT(X80+0.5)</f>
        <v>0</v>
      </c>
      <c r="Z80" s="204">
        <f>F80+N80</f>
        <v>0</v>
      </c>
      <c r="AA80" s="205">
        <f>$AA$65*Z80/$Z$86</f>
        <v>0</v>
      </c>
      <c r="AB80" s="34">
        <f>INT(AA80+0.5)</f>
        <v>0</v>
      </c>
      <c r="AD80" s="207"/>
    </row>
    <row r="81" spans="1:30" s="145" customFormat="1" ht="15" customHeight="1" hidden="1">
      <c r="A81" s="42"/>
      <c r="B81" s="42"/>
      <c r="C81" s="42"/>
      <c r="D81" s="48" t="s">
        <v>55</v>
      </c>
      <c r="E81" s="34"/>
      <c r="F81" s="36"/>
      <c r="G81" s="36"/>
      <c r="H81" s="36"/>
      <c r="I81" s="36"/>
      <c r="J81" s="36"/>
      <c r="K81" s="36"/>
      <c r="L81" s="36"/>
      <c r="M81" s="142"/>
      <c r="N81" s="193"/>
      <c r="O81" s="227"/>
      <c r="P81" s="197"/>
      <c r="Q81" s="194"/>
      <c r="R81" s="143"/>
      <c r="S81" s="140"/>
      <c r="T81" s="194"/>
      <c r="U81" s="215"/>
      <c r="V81" s="197"/>
      <c r="W81" s="203"/>
      <c r="X81" s="142"/>
      <c r="Y81" s="194"/>
      <c r="Z81" s="216"/>
      <c r="AA81" s="205"/>
      <c r="AB81" s="34"/>
      <c r="AD81" s="207"/>
    </row>
    <row r="82" spans="1:30" s="145" customFormat="1" ht="15" customHeight="1" hidden="1">
      <c r="A82" s="42" t="s">
        <v>111</v>
      </c>
      <c r="B82" s="42"/>
      <c r="C82" s="42"/>
      <c r="D82" s="48"/>
      <c r="E82" s="34"/>
      <c r="F82" s="38">
        <f>(G82+H82+I82+J82)*15</f>
        <v>0</v>
      </c>
      <c r="G82" s="36"/>
      <c r="H82" s="36"/>
      <c r="I82" s="36"/>
      <c r="J82" s="36"/>
      <c r="K82" s="36"/>
      <c r="L82" s="39"/>
      <c r="M82" s="142">
        <f>IF(L82="кп",3,IF(L82="кр",2,IF(L82="кз",1,IF(L82="р",0.5,""))))</f>
      </c>
      <c r="N82" s="193">
        <f t="shared" si="50"/>
        <v>0</v>
      </c>
      <c r="O82" s="194"/>
      <c r="P82" s="197">
        <f>IF(L82="кп",60,IF(L82="кр",40,IF(L82="кз",20,IF(L82="р",10,0))))</f>
        <v>0</v>
      </c>
      <c r="Q82" s="194">
        <v>0</v>
      </c>
      <c r="R82" s="143"/>
      <c r="S82" s="140">
        <f>F82*$S$65/$F$86</f>
        <v>0</v>
      </c>
      <c r="T82" s="194">
        <f>INT(S82+0.5)</f>
        <v>0</v>
      </c>
      <c r="U82" s="202">
        <f>SUM(G82:J82)</f>
        <v>0</v>
      </c>
      <c r="V82" s="197">
        <f>IF(K82="то",2,IF(K82="и",3,IF(K82="к",1,0)))</f>
        <v>0</v>
      </c>
      <c r="W82" s="203">
        <f>U82*V82</f>
        <v>0</v>
      </c>
      <c r="X82" s="142">
        <f>$X$65*W82/$W$86</f>
        <v>0</v>
      </c>
      <c r="Y82" s="194">
        <f>INT(X82+0.5)</f>
        <v>0</v>
      </c>
      <c r="Z82" s="204">
        <f>F82+N82</f>
        <v>0</v>
      </c>
      <c r="AA82" s="205">
        <f>$AA$65*Z82/$Z$86</f>
        <v>0</v>
      </c>
      <c r="AB82" s="34">
        <f>INT(AA82+0.5)</f>
        <v>0</v>
      </c>
      <c r="AD82" s="207"/>
    </row>
    <row r="83" spans="1:30" s="145" customFormat="1" ht="15" customHeight="1" hidden="1">
      <c r="A83" s="42" t="s">
        <v>112</v>
      </c>
      <c r="B83" s="42"/>
      <c r="C83" s="42"/>
      <c r="D83" s="48"/>
      <c r="E83" s="34"/>
      <c r="F83" s="38">
        <f>(G83+H83+I83+J83)*15</f>
        <v>0</v>
      </c>
      <c r="G83" s="36"/>
      <c r="H83" s="36"/>
      <c r="I83" s="36"/>
      <c r="J83" s="36"/>
      <c r="K83" s="36"/>
      <c r="L83" s="39"/>
      <c r="M83" s="142">
        <f>IF(L83="кп",3,IF(L83="кр",2,IF(L83="кз",1,IF(L83="р",0.5,""))))</f>
      </c>
      <c r="N83" s="193">
        <f t="shared" si="50"/>
        <v>0</v>
      </c>
      <c r="O83" s="194"/>
      <c r="P83" s="197">
        <f>IF(L83="кп",60,IF(L83="кр",40,IF(L83="кз",20,IF(L83="р",10,0))))</f>
        <v>0</v>
      </c>
      <c r="Q83" s="194">
        <v>0</v>
      </c>
      <c r="R83" s="143"/>
      <c r="S83" s="140">
        <f>F83*$S$65/$F$86</f>
        <v>0</v>
      </c>
      <c r="T83" s="194">
        <f>INT(S83+0.5)</f>
        <v>0</v>
      </c>
      <c r="U83" s="202">
        <f>SUM(G83:J83)</f>
        <v>0</v>
      </c>
      <c r="V83" s="197">
        <f>IF(K83="то",2,IF(K83="и",3,IF(K83="к",1,0)))</f>
        <v>0</v>
      </c>
      <c r="W83" s="203">
        <f>U83*V83</f>
        <v>0</v>
      </c>
      <c r="X83" s="142">
        <f>$X$65*W83/$W$86</f>
        <v>0</v>
      </c>
      <c r="Y83" s="194">
        <f>INT(X83+0.5)</f>
        <v>0</v>
      </c>
      <c r="Z83" s="204">
        <f>F83+N83</f>
        <v>0</v>
      </c>
      <c r="AA83" s="205">
        <f>$AA$65*Z83/$Z$86</f>
        <v>0</v>
      </c>
      <c r="AB83" s="34">
        <f>INT(AA83+0.5)</f>
        <v>0</v>
      </c>
      <c r="AD83" s="207"/>
    </row>
    <row r="84" spans="1:30" s="145" customFormat="1" ht="15" customHeight="1" hidden="1">
      <c r="A84" s="42" t="s">
        <v>113</v>
      </c>
      <c r="B84" s="42"/>
      <c r="C84" s="42"/>
      <c r="D84" s="48"/>
      <c r="E84" s="34"/>
      <c r="F84" s="38">
        <f>(G84+H84+I84+J84)*15</f>
        <v>0</v>
      </c>
      <c r="G84" s="36"/>
      <c r="H84" s="36"/>
      <c r="I84" s="36"/>
      <c r="J84" s="36"/>
      <c r="K84" s="36"/>
      <c r="L84" s="39"/>
      <c r="M84" s="142">
        <f>IF(L84="кп",3,IF(L84="кр",2,IF(L84="кз",1,IF(L84="р",0.5,""))))</f>
      </c>
      <c r="N84" s="193">
        <f t="shared" si="50"/>
        <v>0</v>
      </c>
      <c r="O84" s="194"/>
      <c r="P84" s="197">
        <f>IF(L84="кп",60,IF(L84="кр",40,IF(L84="кз",20,IF(L84="р",10,0))))</f>
        <v>0</v>
      </c>
      <c r="Q84" s="194">
        <v>0</v>
      </c>
      <c r="R84" s="143"/>
      <c r="S84" s="140">
        <f>F84*$S$65/$F$86</f>
        <v>0</v>
      </c>
      <c r="T84" s="194">
        <f>INT(S84+0.5)</f>
        <v>0</v>
      </c>
      <c r="U84" s="202">
        <f>SUM(G84:J84)</f>
        <v>0</v>
      </c>
      <c r="V84" s="197">
        <f>IF(K84="то",2,IF(K84="и",3,IF(K84="к",1,0)))</f>
        <v>0</v>
      </c>
      <c r="W84" s="203">
        <f>U84*V84</f>
        <v>0</v>
      </c>
      <c r="X84" s="142">
        <f>$X$65*W84/$W$86</f>
        <v>0</v>
      </c>
      <c r="Y84" s="194">
        <f>INT(X84+0.5)</f>
        <v>0</v>
      </c>
      <c r="Z84" s="204">
        <f>F84+N84</f>
        <v>0</v>
      </c>
      <c r="AA84" s="205">
        <f>$AA$65*Z84/$Z$86</f>
        <v>0</v>
      </c>
      <c r="AB84" s="34">
        <f>INT(AA84+0.5)</f>
        <v>0</v>
      </c>
      <c r="AD84" s="207"/>
    </row>
    <row r="85" spans="1:30" s="145" customFormat="1" ht="15" customHeight="1" hidden="1">
      <c r="A85" s="42" t="s">
        <v>114</v>
      </c>
      <c r="B85" s="42"/>
      <c r="C85" s="42"/>
      <c r="D85" s="48"/>
      <c r="E85" s="34"/>
      <c r="F85" s="38">
        <f>(G85+H85+I85+J85)*15</f>
        <v>0</v>
      </c>
      <c r="G85" s="36"/>
      <c r="H85" s="36"/>
      <c r="I85" s="36"/>
      <c r="J85" s="36"/>
      <c r="K85" s="36"/>
      <c r="L85" s="39"/>
      <c r="M85" s="142">
        <f>IF(L85="кп",3,IF(L85="кр",2,IF(L85="кз",1,IF(L85="р",0.5,""))))</f>
      </c>
      <c r="N85" s="193">
        <f t="shared" si="50"/>
        <v>0</v>
      </c>
      <c r="O85" s="194"/>
      <c r="P85" s="197">
        <f>IF(L85="кп",60,IF(L85="кр",40,IF(L85="кз",20,IF(L85="р",10,0))))</f>
        <v>0</v>
      </c>
      <c r="Q85" s="194">
        <v>0</v>
      </c>
      <c r="R85" s="143"/>
      <c r="S85" s="140">
        <f>F85*$S$65/$F$86</f>
        <v>0</v>
      </c>
      <c r="T85" s="194">
        <f>INT(S85+0.5)</f>
        <v>0</v>
      </c>
      <c r="U85" s="202">
        <f>SUM(G85:J85)</f>
        <v>0</v>
      </c>
      <c r="V85" s="197">
        <f>IF(K85="то",2,IF(K85="и",3,IF(K85="к",1,0)))</f>
        <v>0</v>
      </c>
      <c r="W85" s="203">
        <f>U85*V85</f>
        <v>0</v>
      </c>
      <c r="X85" s="142">
        <f>$X$65*W85/$W$86</f>
        <v>0</v>
      </c>
      <c r="Y85" s="194">
        <f>INT(X85+0.5)</f>
        <v>0</v>
      </c>
      <c r="Z85" s="204">
        <f>F85+N85</f>
        <v>0</v>
      </c>
      <c r="AA85" s="205">
        <f>$AA$65*Z85/$Z$86</f>
        <v>0</v>
      </c>
      <c r="AB85" s="34">
        <f>INT(AA85+0.5)</f>
        <v>0</v>
      </c>
      <c r="AD85" s="207"/>
    </row>
    <row r="86" spans="1:28" s="144" customFormat="1" ht="43.5" customHeight="1">
      <c r="A86" s="453" t="s">
        <v>66</v>
      </c>
      <c r="B86" s="453"/>
      <c r="C86" s="453"/>
      <c r="D86" s="453"/>
      <c r="E86" s="35">
        <v>30</v>
      </c>
      <c r="F86" s="399">
        <f>SUM(F66:F77)+F82</f>
        <v>330</v>
      </c>
      <c r="G86" s="35">
        <f>SUM(G66:G77)+G82</f>
        <v>12</v>
      </c>
      <c r="H86" s="35">
        <f>SUM(H66:H77)+H82</f>
        <v>3</v>
      </c>
      <c r="I86" s="35">
        <f>SUM(I66:I77)+I82</f>
        <v>6</v>
      </c>
      <c r="J86" s="35">
        <f>SUM(J66:J77)+J82</f>
        <v>1</v>
      </c>
      <c r="K86" s="371" t="s">
        <v>235</v>
      </c>
      <c r="L86" s="371" t="s">
        <v>312</v>
      </c>
      <c r="M86" s="219">
        <f>SUM(M66:M77,M82)</f>
        <v>2</v>
      </c>
      <c r="N86" s="218">
        <f>800-F86</f>
        <v>470</v>
      </c>
      <c r="O86" s="220">
        <f>800-F86-P86-Q86</f>
        <v>230</v>
      </c>
      <c r="P86" s="218">
        <f>SUM(P66:P77)+P82</f>
        <v>40</v>
      </c>
      <c r="Q86" s="218">
        <f>SUM(Q66:Q77)+Q82</f>
        <v>200</v>
      </c>
      <c r="R86" s="143"/>
      <c r="S86" s="218">
        <f>SUM(S66:S77)+S82</f>
        <v>230</v>
      </c>
      <c r="T86" s="218">
        <f>SUM(T66:T77)+T82</f>
        <v>230</v>
      </c>
      <c r="U86" s="221">
        <f>SUM(U66:U77)+U82</f>
        <v>22</v>
      </c>
      <c r="V86" s="35">
        <f aca="true" t="shared" si="51" ref="V86:AB86">SUM(V66:V77)+V82</f>
        <v>15</v>
      </c>
      <c r="W86" s="35">
        <f t="shared" si="51"/>
        <v>54</v>
      </c>
      <c r="X86" s="221">
        <f t="shared" si="51"/>
        <v>200</v>
      </c>
      <c r="Y86" s="220">
        <f t="shared" si="51"/>
        <v>200</v>
      </c>
      <c r="Z86" s="220">
        <f t="shared" si="51"/>
        <v>800</v>
      </c>
      <c r="AA86" s="220">
        <f t="shared" si="51"/>
        <v>30</v>
      </c>
      <c r="AB86" s="220">
        <f t="shared" si="51"/>
        <v>30</v>
      </c>
    </row>
    <row r="87" spans="1:28" s="145" customFormat="1" ht="22.5" customHeight="1">
      <c r="A87" s="36"/>
      <c r="B87" s="42"/>
      <c r="C87" s="42" t="s">
        <v>61</v>
      </c>
      <c r="D87" s="45" t="s">
        <v>62</v>
      </c>
      <c r="E87" s="36">
        <v>1</v>
      </c>
      <c r="F87" s="36">
        <v>30</v>
      </c>
      <c r="G87" s="36"/>
      <c r="H87" s="36"/>
      <c r="I87" s="36"/>
      <c r="J87" s="36">
        <v>2</v>
      </c>
      <c r="K87" s="36" t="s">
        <v>50</v>
      </c>
      <c r="L87" s="36"/>
      <c r="M87" s="228"/>
      <c r="N87" s="223"/>
      <c r="O87" s="134"/>
      <c r="P87" s="140"/>
      <c r="Q87" s="140"/>
      <c r="R87" s="143"/>
      <c r="S87" s="197"/>
      <c r="T87" s="212"/>
      <c r="U87" s="224"/>
      <c r="V87" s="197"/>
      <c r="W87" s="203"/>
      <c r="X87" s="142"/>
      <c r="Y87" s="213"/>
      <c r="Z87" s="204"/>
      <c r="AA87" s="203"/>
      <c r="AB87" s="197"/>
    </row>
    <row r="88" spans="1:12" ht="13.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28" s="139" customFormat="1" ht="16.5">
      <c r="A89" s="37" t="s">
        <v>30</v>
      </c>
      <c r="B89" s="375" t="s">
        <v>30</v>
      </c>
      <c r="C89" s="375" t="s">
        <v>30</v>
      </c>
      <c r="D89" s="376" t="s">
        <v>67</v>
      </c>
      <c r="E89" s="37"/>
      <c r="F89" s="37"/>
      <c r="G89" s="37"/>
      <c r="H89" s="37"/>
      <c r="I89" s="37"/>
      <c r="J89" s="37"/>
      <c r="K89" s="37"/>
      <c r="L89" s="37"/>
      <c r="M89" s="137"/>
      <c r="N89" s="134"/>
      <c r="O89" s="134"/>
      <c r="P89" s="134"/>
      <c r="Q89" s="134"/>
      <c r="R89" s="138"/>
      <c r="S89" s="185"/>
      <c r="T89" s="186"/>
      <c r="U89" s="187"/>
      <c r="V89" s="185"/>
      <c r="W89" s="188"/>
      <c r="X89" s="189"/>
      <c r="Y89" s="190"/>
      <c r="Z89" s="191"/>
      <c r="AA89" s="188"/>
      <c r="AB89" s="185"/>
    </row>
    <row r="90" spans="1:28" s="200" customFormat="1" ht="16.5">
      <c r="A90" s="37"/>
      <c r="B90" s="375"/>
      <c r="C90" s="375"/>
      <c r="D90" s="377" t="s">
        <v>49</v>
      </c>
      <c r="E90" s="37"/>
      <c r="F90" s="37"/>
      <c r="G90" s="37"/>
      <c r="H90" s="37"/>
      <c r="I90" s="37"/>
      <c r="J90" s="37"/>
      <c r="K90" s="37"/>
      <c r="L90" s="37"/>
      <c r="M90" s="137"/>
      <c r="N90" s="193"/>
      <c r="O90" s="194"/>
      <c r="P90" s="134"/>
      <c r="Q90" s="134"/>
      <c r="R90" s="138"/>
      <c r="S90" s="195">
        <f>O111</f>
        <v>230</v>
      </c>
      <c r="T90" s="196"/>
      <c r="U90" s="187"/>
      <c r="V90" s="197"/>
      <c r="W90" s="188"/>
      <c r="X90" s="198">
        <v>200</v>
      </c>
      <c r="Y90" s="199"/>
      <c r="Z90" s="191"/>
      <c r="AA90" s="195">
        <v>30</v>
      </c>
      <c r="AB90" s="185"/>
    </row>
    <row r="91" spans="1:30" s="144" customFormat="1" ht="22.5" customHeight="1">
      <c r="A91" s="36">
        <v>1</v>
      </c>
      <c r="B91" s="42"/>
      <c r="C91" s="378" t="s">
        <v>130</v>
      </c>
      <c r="D91" s="363" t="s">
        <v>233</v>
      </c>
      <c r="E91" s="38">
        <v>7</v>
      </c>
      <c r="F91" s="38">
        <f>(G91+H91+I91+J91)*15</f>
        <v>75</v>
      </c>
      <c r="G91" s="364">
        <v>3</v>
      </c>
      <c r="H91" s="364"/>
      <c r="I91" s="364">
        <v>2</v>
      </c>
      <c r="J91" s="364"/>
      <c r="K91" s="364" t="s">
        <v>51</v>
      </c>
      <c r="L91" s="359" t="s">
        <v>52</v>
      </c>
      <c r="M91" s="142">
        <f>IF(L91="кп",3,IF(L91="кр",2,IF(L91="кз",1,IF(L91="р",0.5,""))))</f>
        <v>1</v>
      </c>
      <c r="N91" s="193">
        <f>SUM(O91:Q91)</f>
        <v>120</v>
      </c>
      <c r="O91" s="194">
        <v>52</v>
      </c>
      <c r="P91" s="197">
        <f>IF(L91="кп",60,IF(L91="кр",40,IF(L91="кз",20,IF(L91="р",10,0))))</f>
        <v>20</v>
      </c>
      <c r="Q91" s="140">
        <v>48</v>
      </c>
      <c r="R91" s="143"/>
      <c r="S91" s="140">
        <f>F91*$S$90/$F$111</f>
        <v>52.27272727272727</v>
      </c>
      <c r="T91" s="194">
        <f>INT(S91+0.5)</f>
        <v>52</v>
      </c>
      <c r="U91" s="202">
        <f>SUM(G91:J91)</f>
        <v>5</v>
      </c>
      <c r="V91" s="197">
        <f>IF(K91="то",2,IF(K91="и",3,IF(K91="к",1,0)))</f>
        <v>3</v>
      </c>
      <c r="W91" s="203">
        <f>U91*V91</f>
        <v>15</v>
      </c>
      <c r="X91" s="142">
        <f>$X$90*W91/$W$111</f>
        <v>48.38709677419355</v>
      </c>
      <c r="Y91" s="194">
        <f>INT(X91+0.5)</f>
        <v>48</v>
      </c>
      <c r="Z91" s="204">
        <f>F91+N91</f>
        <v>195</v>
      </c>
      <c r="AA91" s="205">
        <f>$AA$65*Z91/$Z$86</f>
        <v>7.3125</v>
      </c>
      <c r="AB91" s="34">
        <f>INT(AA91+0.5)</f>
        <v>7</v>
      </c>
      <c r="AD91" s="206"/>
    </row>
    <row r="92" spans="1:30" s="144" customFormat="1" ht="22.5" customHeight="1">
      <c r="A92" s="36">
        <v>2</v>
      </c>
      <c r="B92" s="42"/>
      <c r="C92" s="378" t="s">
        <v>147</v>
      </c>
      <c r="D92" s="363" t="s">
        <v>234</v>
      </c>
      <c r="E92" s="38">
        <v>5</v>
      </c>
      <c r="F92" s="38">
        <f>(G92+H92+I92+J92)*15</f>
        <v>60</v>
      </c>
      <c r="G92" s="364">
        <v>2</v>
      </c>
      <c r="H92" s="364"/>
      <c r="I92" s="364"/>
      <c r="J92" s="364">
        <v>2</v>
      </c>
      <c r="K92" s="364" t="s">
        <v>53</v>
      </c>
      <c r="L92" s="359"/>
      <c r="M92" s="142">
        <f>IF(L92="кп",3,IF(L92="кр",2,IF(L92="кз",1,IF(L92="р",0.5,""))))</f>
      </c>
      <c r="N92" s="193">
        <f>SUM(O92:Q92)</f>
        <v>68</v>
      </c>
      <c r="O92" s="194">
        <v>42</v>
      </c>
      <c r="P92" s="197">
        <f>IF(L92="кп",60,IF(L92="кр",40,IF(L92="кз",20,IF(L92="р",10,0))))</f>
        <v>0</v>
      </c>
      <c r="Q92" s="140">
        <v>26</v>
      </c>
      <c r="R92" s="143"/>
      <c r="S92" s="140">
        <f>F92*$S$90/$F$111</f>
        <v>41.81818181818182</v>
      </c>
      <c r="T92" s="194">
        <f>INT(S92+0.5)</f>
        <v>42</v>
      </c>
      <c r="U92" s="202">
        <f>SUM(G92:J92)</f>
        <v>4</v>
      </c>
      <c r="V92" s="197">
        <f>IF(K92="то",2,IF(K92="и",3,IF(K92="к",1,0)))</f>
        <v>2</v>
      </c>
      <c r="W92" s="203">
        <f>U92*V92</f>
        <v>8</v>
      </c>
      <c r="X92" s="142">
        <f>$X$90*W92/$W$111</f>
        <v>25.806451612903224</v>
      </c>
      <c r="Y92" s="194">
        <f>INT(X92+0.5)</f>
        <v>26</v>
      </c>
      <c r="Z92" s="204">
        <f>F92+N92</f>
        <v>128</v>
      </c>
      <c r="AA92" s="205">
        <f>$AA$65*Z92/$Z$86</f>
        <v>4.8</v>
      </c>
      <c r="AB92" s="34">
        <f>INT(AA92+0.5)</f>
        <v>5</v>
      </c>
      <c r="AD92" s="206"/>
    </row>
    <row r="93" spans="1:30" s="144" customFormat="1" ht="22.5" customHeight="1">
      <c r="A93" s="36">
        <v>3</v>
      </c>
      <c r="B93" s="42"/>
      <c r="C93" s="378" t="s">
        <v>130</v>
      </c>
      <c r="D93" s="363" t="s">
        <v>152</v>
      </c>
      <c r="E93" s="38">
        <v>6</v>
      </c>
      <c r="F93" s="38">
        <f>(G93+H93+I93+J93)*15</f>
        <v>60</v>
      </c>
      <c r="G93" s="364">
        <v>2</v>
      </c>
      <c r="H93" s="364"/>
      <c r="I93" s="364">
        <v>2</v>
      </c>
      <c r="J93" s="364"/>
      <c r="K93" s="364" t="s">
        <v>51</v>
      </c>
      <c r="L93" s="359"/>
      <c r="M93" s="142">
        <f>IF(L93="кп",3,IF(L93="кр",2,IF(L93="кз",1,IF(L93="р",0.5,""))))</f>
      </c>
      <c r="N93" s="193">
        <f>SUM(O93:Q93)</f>
        <v>81</v>
      </c>
      <c r="O93" s="194">
        <v>42</v>
      </c>
      <c r="P93" s="197">
        <f>IF(L93="кп",60,IF(L93="кр",40,IF(L93="кз",20,IF(L93="р",10,0))))</f>
        <v>0</v>
      </c>
      <c r="Q93" s="140">
        <v>39</v>
      </c>
      <c r="R93" s="143"/>
      <c r="S93" s="140">
        <f>F93*$S$90/$F$111</f>
        <v>41.81818181818182</v>
      </c>
      <c r="T93" s="194">
        <f>INT(S93+0.5)</f>
        <v>42</v>
      </c>
      <c r="U93" s="202">
        <f>SUM(G93:J93)</f>
        <v>4</v>
      </c>
      <c r="V93" s="197">
        <f>IF(K93="то",2,IF(K93="и",3,IF(K93="к",1,0)))</f>
        <v>3</v>
      </c>
      <c r="W93" s="203">
        <f>U93*V93</f>
        <v>12</v>
      </c>
      <c r="X93" s="142">
        <f>$X$90*W93/$W$111</f>
        <v>38.70967741935484</v>
      </c>
      <c r="Y93" s="194">
        <f>INT(X93+0.5)</f>
        <v>39</v>
      </c>
      <c r="Z93" s="204">
        <f>F93+N93</f>
        <v>141</v>
      </c>
      <c r="AA93" s="205">
        <f>$AA$65*Z93/$Z$86</f>
        <v>5.2875</v>
      </c>
      <c r="AB93" s="34">
        <v>6</v>
      </c>
      <c r="AD93" s="207"/>
    </row>
    <row r="94" spans="1:30" s="144" customFormat="1" ht="35.25" customHeight="1">
      <c r="A94" s="36">
        <v>4</v>
      </c>
      <c r="B94" s="42"/>
      <c r="C94" s="378" t="s">
        <v>147</v>
      </c>
      <c r="D94" s="363" t="s">
        <v>212</v>
      </c>
      <c r="E94" s="38">
        <v>5</v>
      </c>
      <c r="F94" s="38">
        <f>(G94+H94+I94+J94)*15</f>
        <v>60</v>
      </c>
      <c r="G94" s="364">
        <v>2</v>
      </c>
      <c r="H94" s="364"/>
      <c r="I94" s="364"/>
      <c r="J94" s="364">
        <v>2</v>
      </c>
      <c r="K94" s="364" t="s">
        <v>51</v>
      </c>
      <c r="L94" s="359"/>
      <c r="M94" s="142">
        <f>IF(L94="кп",3,IF(L94="кр",2,IF(L94="кз",1,IF(L94="р",0.5,""))))</f>
      </c>
      <c r="N94" s="193">
        <f>SUM(O94:Q94)</f>
        <v>81</v>
      </c>
      <c r="O94" s="194">
        <v>42</v>
      </c>
      <c r="P94" s="197">
        <f>IF(L94="кп",60,IF(L94="кр",40,IF(L94="кз",20,IF(L94="р",10,0))))</f>
        <v>0</v>
      </c>
      <c r="Q94" s="140">
        <v>39</v>
      </c>
      <c r="R94" s="143"/>
      <c r="S94" s="140">
        <f>F94*$S$90/$F$111</f>
        <v>41.81818181818182</v>
      </c>
      <c r="T94" s="194">
        <f>INT(S94+0.5)</f>
        <v>42</v>
      </c>
      <c r="U94" s="202">
        <f>SUM(G94:J94)</f>
        <v>4</v>
      </c>
      <c r="V94" s="197">
        <f>IF(K94="то",2,IF(K94="и",3,IF(K94="к",1,0)))</f>
        <v>3</v>
      </c>
      <c r="W94" s="203">
        <f>U94*V94</f>
        <v>12</v>
      </c>
      <c r="X94" s="142">
        <f>$X$90*W94/$W$111</f>
        <v>38.70967741935484</v>
      </c>
      <c r="Y94" s="194">
        <f>INT(X94+0.5)</f>
        <v>39</v>
      </c>
      <c r="Z94" s="204">
        <f>F94+N94</f>
        <v>141</v>
      </c>
      <c r="AA94" s="205">
        <f>$AA$65*Z94/$Z$86</f>
        <v>5.2875</v>
      </c>
      <c r="AB94" s="34">
        <f>INT(AA94+0.5)</f>
        <v>5</v>
      </c>
      <c r="AD94" s="207"/>
    </row>
    <row r="95" spans="1:30" s="144" customFormat="1" ht="35.25" customHeight="1">
      <c r="A95" s="36">
        <v>5</v>
      </c>
      <c r="B95" s="42"/>
      <c r="C95" s="389" t="s">
        <v>150</v>
      </c>
      <c r="D95" s="380" t="s">
        <v>236</v>
      </c>
      <c r="E95" s="38">
        <v>7</v>
      </c>
      <c r="F95" s="38">
        <f>(G95+H95+I95+J95)*15</f>
        <v>75</v>
      </c>
      <c r="G95" s="364">
        <v>3</v>
      </c>
      <c r="H95" s="364"/>
      <c r="I95" s="364">
        <v>2</v>
      </c>
      <c r="J95" s="364"/>
      <c r="K95" s="364" t="s">
        <v>51</v>
      </c>
      <c r="L95" s="359" t="s">
        <v>52</v>
      </c>
      <c r="M95" s="142">
        <f>IF(L95="кп",3,IF(L95="кр",2,IF(L95="кз",1,IF(L95="р",0.5,""))))</f>
        <v>1</v>
      </c>
      <c r="N95" s="193">
        <f>SUM(O95:Q95)</f>
        <v>120</v>
      </c>
      <c r="O95" s="194">
        <v>52</v>
      </c>
      <c r="P95" s="197">
        <f>IF(L95="кп",60,IF(L95="кр",40,IF(L95="кз",20,IF(L95="р",10,0))))</f>
        <v>20</v>
      </c>
      <c r="Q95" s="140">
        <v>48</v>
      </c>
      <c r="R95" s="143"/>
      <c r="S95" s="140">
        <f>F95*$S$90/$F$111</f>
        <v>52.27272727272727</v>
      </c>
      <c r="T95" s="194">
        <f>INT(S95+0.5)</f>
        <v>52</v>
      </c>
      <c r="U95" s="202">
        <f>SUM(G95:J95)</f>
        <v>5</v>
      </c>
      <c r="V95" s="197">
        <f>IF(K95="то",2,IF(K95="и",3,IF(K95="к",1,0)))</f>
        <v>3</v>
      </c>
      <c r="W95" s="203">
        <f>U95*V95</f>
        <v>15</v>
      </c>
      <c r="X95" s="142">
        <f>$X$90*W95/$W$111</f>
        <v>48.38709677419355</v>
      </c>
      <c r="Y95" s="194">
        <f>INT(X95+0.5)</f>
        <v>48</v>
      </c>
      <c r="Z95" s="204">
        <f>F95+N95</f>
        <v>195</v>
      </c>
      <c r="AA95" s="205">
        <f>$AA$65*Z95/$Z$86</f>
        <v>7.3125</v>
      </c>
      <c r="AB95" s="34">
        <f>INT(AA95+0.5)</f>
        <v>7</v>
      </c>
      <c r="AD95" s="207"/>
    </row>
    <row r="96" spans="1:30" s="144" customFormat="1" ht="22.5" customHeight="1">
      <c r="A96" s="36">
        <v>6</v>
      </c>
      <c r="B96" s="42"/>
      <c r="C96" s="389"/>
      <c r="D96" s="395"/>
      <c r="E96" s="34"/>
      <c r="F96" s="38"/>
      <c r="G96" s="364"/>
      <c r="H96" s="364"/>
      <c r="I96" s="364"/>
      <c r="J96" s="364"/>
      <c r="K96" s="364"/>
      <c r="L96" s="364"/>
      <c r="M96" s="142"/>
      <c r="N96" s="193"/>
      <c r="O96" s="194"/>
      <c r="P96" s="197"/>
      <c r="Q96" s="140"/>
      <c r="R96" s="143"/>
      <c r="S96" s="140"/>
      <c r="T96" s="194"/>
      <c r="U96" s="202"/>
      <c r="V96" s="197"/>
      <c r="W96" s="203"/>
      <c r="X96" s="142"/>
      <c r="Y96" s="194"/>
      <c r="Z96" s="204"/>
      <c r="AA96" s="205"/>
      <c r="AB96" s="34"/>
      <c r="AD96" s="207"/>
    </row>
    <row r="97" spans="1:30" s="144" customFormat="1" ht="21.75" customHeight="1" hidden="1">
      <c r="A97" s="36">
        <v>7</v>
      </c>
      <c r="B97" s="42"/>
      <c r="C97" s="42"/>
      <c r="D97" s="40"/>
      <c r="E97" s="34"/>
      <c r="F97" s="38">
        <f>(G97+H97+I97+J97)*15</f>
        <v>0</v>
      </c>
      <c r="G97" s="36"/>
      <c r="H97" s="36"/>
      <c r="I97" s="36"/>
      <c r="J97" s="36"/>
      <c r="K97" s="36"/>
      <c r="L97" s="49"/>
      <c r="M97" s="142">
        <f aca="true" t="shared" si="52" ref="M97:M107">IF(L97="кп",3,IF(L97="кр",2,IF(L97="кз",1,IF(L97="р",0.5,""))))</f>
      </c>
      <c r="N97" s="193">
        <f>SUM(O98:Q98)</f>
        <v>0</v>
      </c>
      <c r="O97" s="194"/>
      <c r="P97" s="197">
        <f>IF(L97="кп",60,IF(L97="кр",40,IF(L97="кз",20,IF(L97="р",10,0))))</f>
        <v>0</v>
      </c>
      <c r="Q97" s="140">
        <v>0</v>
      </c>
      <c r="R97" s="143"/>
      <c r="S97" s="140">
        <f>F97*$S$90/$F$111</f>
        <v>0</v>
      </c>
      <c r="T97" s="194">
        <f>INT(S97+0.5)</f>
        <v>0</v>
      </c>
      <c r="U97" s="202">
        <f>SUM(G97:J97)</f>
        <v>0</v>
      </c>
      <c r="V97" s="197">
        <f>IF(K97="то",2,IF(K97="и",3,IF(K97="к",1,0)))</f>
        <v>0</v>
      </c>
      <c r="W97" s="203">
        <f>U97*V97</f>
        <v>0</v>
      </c>
      <c r="X97" s="142">
        <f>$X$90*W97/$W$111</f>
        <v>0</v>
      </c>
      <c r="Y97" s="194">
        <f>INT(X97+0.5)</f>
        <v>0</v>
      </c>
      <c r="Z97" s="204">
        <f>F97+N97</f>
        <v>0</v>
      </c>
      <c r="AA97" s="205">
        <f>$AA$90*Z97/$Z$111</f>
        <v>0</v>
      </c>
      <c r="AB97" s="34">
        <f aca="true" t="shared" si="53" ref="AB97:AB110">INT(AA97+0.5)</f>
        <v>0</v>
      </c>
      <c r="AD97" s="207"/>
    </row>
    <row r="98" spans="1:30" s="144" customFormat="1" ht="21.75" customHeight="1" hidden="1">
      <c r="A98" s="36">
        <v>8</v>
      </c>
      <c r="B98" s="42"/>
      <c r="C98" s="42"/>
      <c r="D98" s="40"/>
      <c r="E98" s="34"/>
      <c r="F98" s="38">
        <f>(G98+H98+I98+J98)*15</f>
        <v>0</v>
      </c>
      <c r="G98" s="36"/>
      <c r="H98" s="36"/>
      <c r="I98" s="36"/>
      <c r="J98" s="36"/>
      <c r="K98" s="36"/>
      <c r="L98" s="49"/>
      <c r="M98" s="142">
        <f t="shared" si="52"/>
      </c>
      <c r="N98" s="193">
        <f>SUM(O99:Q99)</f>
        <v>0</v>
      </c>
      <c r="O98" s="194"/>
      <c r="P98" s="197">
        <f>IF(L98="кп",60,IF(L98="кр",40,IF(L98="кз",20,IF(L98="р",10,0))))</f>
        <v>0</v>
      </c>
      <c r="Q98" s="140">
        <v>0</v>
      </c>
      <c r="R98" s="143"/>
      <c r="S98" s="140">
        <f>F98*$S$90/$F$111</f>
        <v>0</v>
      </c>
      <c r="T98" s="194">
        <f>INT(S98+0.5)</f>
        <v>0</v>
      </c>
      <c r="U98" s="202">
        <f>SUM(G98:J98)</f>
        <v>0</v>
      </c>
      <c r="V98" s="197">
        <f>IF(K98="то",2,IF(K98="и",3,IF(K98="к",1,0)))</f>
        <v>0</v>
      </c>
      <c r="W98" s="203">
        <f>U98*V98</f>
        <v>0</v>
      </c>
      <c r="X98" s="142">
        <f>$X$90*W98/$W$111</f>
        <v>0</v>
      </c>
      <c r="Y98" s="194">
        <f>INT(X98+0.5)</f>
        <v>0</v>
      </c>
      <c r="Z98" s="204">
        <f>F98+N98</f>
        <v>0</v>
      </c>
      <c r="AA98" s="205">
        <f>$AA$90*Z98/$Z$111</f>
        <v>0</v>
      </c>
      <c r="AB98" s="34">
        <f t="shared" si="53"/>
        <v>0</v>
      </c>
      <c r="AD98" s="207"/>
    </row>
    <row r="99" spans="1:30" s="144" customFormat="1" ht="21.75" customHeight="1" hidden="1">
      <c r="A99" s="36">
        <v>9</v>
      </c>
      <c r="B99" s="42"/>
      <c r="C99" s="42"/>
      <c r="D99" s="40"/>
      <c r="E99" s="34"/>
      <c r="F99" s="38">
        <f>(G99+H99+I99+J99)*15</f>
        <v>0</v>
      </c>
      <c r="G99" s="36"/>
      <c r="H99" s="36"/>
      <c r="I99" s="36"/>
      <c r="J99" s="36"/>
      <c r="K99" s="36"/>
      <c r="L99" s="49"/>
      <c r="M99" s="142">
        <f t="shared" si="52"/>
      </c>
      <c r="N99" s="193">
        <f>SUM(O100:Q100)</f>
        <v>0</v>
      </c>
      <c r="O99" s="194"/>
      <c r="P99" s="197">
        <f>IF(L99="кп",60,IF(L99="кр",40,IF(L99="кз",20,IF(L99="р",10,0))))</f>
        <v>0</v>
      </c>
      <c r="Q99" s="140">
        <v>0</v>
      </c>
      <c r="R99" s="143"/>
      <c r="S99" s="140">
        <f>F99*$S$90/$F$111</f>
        <v>0</v>
      </c>
      <c r="T99" s="194">
        <f>INT(S99+0.5)</f>
        <v>0</v>
      </c>
      <c r="U99" s="202">
        <f>SUM(G99:J99)</f>
        <v>0</v>
      </c>
      <c r="V99" s="197">
        <f>IF(K99="то",2,IF(K99="и",3,IF(K99="к",1,0)))</f>
        <v>0</v>
      </c>
      <c r="W99" s="203">
        <f>U99*V99</f>
        <v>0</v>
      </c>
      <c r="X99" s="142">
        <f>$X$90*W99/$W$111</f>
        <v>0</v>
      </c>
      <c r="Y99" s="194">
        <f>INT(X99+0.5)</f>
        <v>0</v>
      </c>
      <c r="Z99" s="204">
        <f>F99+N99</f>
        <v>0</v>
      </c>
      <c r="AA99" s="205">
        <f>$AA$90*Z99/$Z$111</f>
        <v>0</v>
      </c>
      <c r="AB99" s="34">
        <f t="shared" si="53"/>
        <v>0</v>
      </c>
      <c r="AD99" s="207"/>
    </row>
    <row r="100" spans="1:30" s="144" customFormat="1" ht="21.75" customHeight="1" hidden="1">
      <c r="A100" s="36">
        <v>10</v>
      </c>
      <c r="B100" s="42"/>
      <c r="C100" s="42"/>
      <c r="D100" s="40"/>
      <c r="E100" s="34"/>
      <c r="F100" s="38">
        <f>(G100+H100+I100+J100)*15</f>
        <v>0</v>
      </c>
      <c r="G100" s="36"/>
      <c r="H100" s="36"/>
      <c r="I100" s="36"/>
      <c r="J100" s="36"/>
      <c r="K100" s="36"/>
      <c r="L100" s="49"/>
      <c r="M100" s="142">
        <f t="shared" si="52"/>
      </c>
      <c r="N100" s="193">
        <f>SUM(O101:Q101)</f>
        <v>0</v>
      </c>
      <c r="O100" s="194"/>
      <c r="P100" s="197">
        <f>IF(L100="кп",60,IF(L100="кр",40,IF(L100="кз",20,IF(L100="р",10,0))))</f>
        <v>0</v>
      </c>
      <c r="Q100" s="140">
        <v>0</v>
      </c>
      <c r="R100" s="143"/>
      <c r="S100" s="140">
        <f>F100*$S$90/$F$111</f>
        <v>0</v>
      </c>
      <c r="T100" s="194">
        <f>INT(S100+0.5)</f>
        <v>0</v>
      </c>
      <c r="U100" s="202">
        <f>SUM(G100:J100)</f>
        <v>0</v>
      </c>
      <c r="V100" s="197">
        <f>IF(K100="то",2,IF(K100="и",3,IF(K100="к",1,0)))</f>
        <v>0</v>
      </c>
      <c r="W100" s="203">
        <f>U100*V100</f>
        <v>0</v>
      </c>
      <c r="X100" s="142">
        <f>$X$90*W100/$W$111</f>
        <v>0</v>
      </c>
      <c r="Y100" s="194">
        <f>INT(X100+0.5)</f>
        <v>0</v>
      </c>
      <c r="Z100" s="204">
        <f>F100+N100</f>
        <v>0</v>
      </c>
      <c r="AA100" s="205">
        <f>$AA$90*Z100/$Z$111</f>
        <v>0</v>
      </c>
      <c r="AB100" s="34">
        <f t="shared" si="53"/>
        <v>0</v>
      </c>
      <c r="AD100" s="207"/>
    </row>
    <row r="101" spans="1:30" s="144" customFormat="1" ht="21.75" customHeight="1" hidden="1">
      <c r="A101" s="36"/>
      <c r="B101" s="42"/>
      <c r="C101" s="42"/>
      <c r="D101" s="48" t="s">
        <v>55</v>
      </c>
      <c r="E101" s="34"/>
      <c r="F101" s="36"/>
      <c r="G101" s="36"/>
      <c r="H101" s="36"/>
      <c r="I101" s="36"/>
      <c r="J101" s="36"/>
      <c r="K101" s="36"/>
      <c r="L101" s="36"/>
      <c r="M101" s="142">
        <f t="shared" si="52"/>
      </c>
      <c r="N101" s="211"/>
      <c r="O101" s="194"/>
      <c r="P101" s="197"/>
      <c r="Q101" s="140"/>
      <c r="R101" s="143"/>
      <c r="S101" s="140"/>
      <c r="T101" s="212"/>
      <c r="U101" s="202"/>
      <c r="V101" s="197"/>
      <c r="W101" s="203"/>
      <c r="X101" s="142"/>
      <c r="Y101" s="213"/>
      <c r="Z101" s="204"/>
      <c r="AA101" s="205"/>
      <c r="AB101" s="34"/>
      <c r="AD101" s="207"/>
    </row>
    <row r="102" spans="1:30" s="145" customFormat="1" ht="21.75" customHeight="1" hidden="1">
      <c r="A102" s="42" t="s">
        <v>56</v>
      </c>
      <c r="B102" s="42"/>
      <c r="C102" s="42"/>
      <c r="D102" s="48"/>
      <c r="E102" s="34"/>
      <c r="F102" s="38">
        <f>(G102+H102+I102+J102)*15</f>
        <v>0</v>
      </c>
      <c r="G102" s="36"/>
      <c r="H102" s="36"/>
      <c r="I102" s="36"/>
      <c r="J102" s="36"/>
      <c r="K102" s="36"/>
      <c r="L102" s="39"/>
      <c r="M102" s="142">
        <f t="shared" si="52"/>
      </c>
      <c r="N102" s="193">
        <f>SUM(O103:Q103)</f>
        <v>0</v>
      </c>
      <c r="O102" s="194"/>
      <c r="P102" s="197">
        <f>IF(L102="кп",60,IF(L102="кр",40,IF(L102="кз",20,IF(L102="р",10,0))))</f>
        <v>0</v>
      </c>
      <c r="Q102" s="140">
        <v>0</v>
      </c>
      <c r="R102" s="143"/>
      <c r="S102" s="140">
        <f>F102*$S$90/$F$111</f>
        <v>0</v>
      </c>
      <c r="T102" s="194">
        <f>INT(S102+0.5)</f>
        <v>0</v>
      </c>
      <c r="U102" s="202">
        <f>SUM(G102:J102)</f>
        <v>0</v>
      </c>
      <c r="V102" s="197">
        <f>IF(K102="то",2,IF(K102="и",3,IF(K102="к",1,0)))</f>
        <v>0</v>
      </c>
      <c r="W102" s="203">
        <f>U102*V102</f>
        <v>0</v>
      </c>
      <c r="X102" s="142">
        <f>$X$90*W102/$W$111</f>
        <v>0</v>
      </c>
      <c r="Y102" s="194">
        <f>INT(X102+0.5)</f>
        <v>0</v>
      </c>
      <c r="Z102" s="204">
        <f>F102+N102</f>
        <v>0</v>
      </c>
      <c r="AA102" s="205">
        <f>$AA$90*Z102/$Z$111</f>
        <v>0</v>
      </c>
      <c r="AB102" s="34">
        <f t="shared" si="53"/>
        <v>0</v>
      </c>
      <c r="AD102" s="207"/>
    </row>
    <row r="103" spans="1:30" s="145" customFormat="1" ht="21.75" customHeight="1" hidden="1">
      <c r="A103" s="42" t="s">
        <v>57</v>
      </c>
      <c r="B103" s="42"/>
      <c r="C103" s="42"/>
      <c r="D103" s="48"/>
      <c r="E103" s="34"/>
      <c r="F103" s="38">
        <f>(G103+H103+I103+J103)*15</f>
        <v>0</v>
      </c>
      <c r="G103" s="36"/>
      <c r="H103" s="36"/>
      <c r="I103" s="36"/>
      <c r="J103" s="36"/>
      <c r="K103" s="36"/>
      <c r="L103" s="39"/>
      <c r="M103" s="142">
        <f t="shared" si="52"/>
      </c>
      <c r="N103" s="193">
        <f>SUM(O104:Q104)</f>
        <v>0</v>
      </c>
      <c r="O103" s="194"/>
      <c r="P103" s="197">
        <f>IF(L103="кп",60,IF(L103="кр",40,IF(L103="кз",20,IF(L103="р",10,0))))</f>
        <v>0</v>
      </c>
      <c r="Q103" s="140">
        <v>0</v>
      </c>
      <c r="R103" s="143"/>
      <c r="S103" s="140">
        <f>F103*$S$90/$F$111</f>
        <v>0</v>
      </c>
      <c r="T103" s="194">
        <f>INT(S103+0.5)</f>
        <v>0</v>
      </c>
      <c r="U103" s="202">
        <f>SUM(G103:J103)</f>
        <v>0</v>
      </c>
      <c r="V103" s="197">
        <f>IF(K103="то",2,IF(K103="и",3,IF(K103="к",1,0)))</f>
        <v>0</v>
      </c>
      <c r="W103" s="203">
        <f>U103*V103</f>
        <v>0</v>
      </c>
      <c r="X103" s="142">
        <f>$X$90*W103/$W$111</f>
        <v>0</v>
      </c>
      <c r="Y103" s="194">
        <f>INT(X103+0.5)</f>
        <v>0</v>
      </c>
      <c r="Z103" s="204">
        <f>F103+N103</f>
        <v>0</v>
      </c>
      <c r="AA103" s="205">
        <f>$AA$90*Z103/$Z$111</f>
        <v>0</v>
      </c>
      <c r="AB103" s="34">
        <f t="shared" si="53"/>
        <v>0</v>
      </c>
      <c r="AD103" s="207"/>
    </row>
    <row r="104" spans="1:30" s="145" customFormat="1" ht="21.75" customHeight="1" hidden="1">
      <c r="A104" s="42" t="s">
        <v>58</v>
      </c>
      <c r="B104" s="42"/>
      <c r="C104" s="42"/>
      <c r="D104" s="48"/>
      <c r="E104" s="34"/>
      <c r="F104" s="38">
        <f>(G104+H104+I104+J104)*15</f>
        <v>0</v>
      </c>
      <c r="G104" s="36"/>
      <c r="H104" s="36"/>
      <c r="I104" s="36"/>
      <c r="J104" s="36"/>
      <c r="K104" s="36"/>
      <c r="L104" s="39"/>
      <c r="M104" s="142">
        <f t="shared" si="52"/>
      </c>
      <c r="N104" s="193">
        <f>SUM(O105:Q105)</f>
        <v>0</v>
      </c>
      <c r="O104" s="194"/>
      <c r="P104" s="197">
        <f>IF(L104="кп",60,IF(L104="кр",40,IF(L104="кз",20,IF(L104="р",10,0))))</f>
        <v>0</v>
      </c>
      <c r="Q104" s="140">
        <v>0</v>
      </c>
      <c r="R104" s="143"/>
      <c r="S104" s="140">
        <f>F104*$S$90/$F$111</f>
        <v>0</v>
      </c>
      <c r="T104" s="194">
        <f>INT(S104+0.5)</f>
        <v>0</v>
      </c>
      <c r="U104" s="202">
        <f>SUM(G104:J104)</f>
        <v>0</v>
      </c>
      <c r="V104" s="197">
        <f>IF(K104="то",2,IF(K104="и",3,IF(K104="к",1,0)))</f>
        <v>0</v>
      </c>
      <c r="W104" s="203">
        <f>U104*V104</f>
        <v>0</v>
      </c>
      <c r="X104" s="142">
        <f>$X$90*W104/$W$111</f>
        <v>0</v>
      </c>
      <c r="Y104" s="194">
        <f>INT(X104+0.5)</f>
        <v>0</v>
      </c>
      <c r="Z104" s="204">
        <f>F104+N104</f>
        <v>0</v>
      </c>
      <c r="AA104" s="205">
        <f>$AA$90*Z104/$Z$111</f>
        <v>0</v>
      </c>
      <c r="AB104" s="34">
        <f t="shared" si="53"/>
        <v>0</v>
      </c>
      <c r="AD104" s="207"/>
    </row>
    <row r="105" spans="1:30" s="145" customFormat="1" ht="21.75" customHeight="1" hidden="1">
      <c r="A105" s="42" t="s">
        <v>59</v>
      </c>
      <c r="B105" s="42"/>
      <c r="C105" s="42"/>
      <c r="D105" s="48"/>
      <c r="E105" s="34"/>
      <c r="F105" s="38">
        <f>(G105+H105+I105+J105)*15</f>
        <v>0</v>
      </c>
      <c r="G105" s="36"/>
      <c r="H105" s="36"/>
      <c r="I105" s="36"/>
      <c r="J105" s="36"/>
      <c r="K105" s="36"/>
      <c r="L105" s="39"/>
      <c r="M105" s="142">
        <f t="shared" si="52"/>
      </c>
      <c r="N105" s="193">
        <f>SUM(O105:Q105)</f>
        <v>0</v>
      </c>
      <c r="O105" s="194"/>
      <c r="P105" s="197">
        <f>IF(L105="кп",60,IF(L105="кр",40,IF(L105="кз",20,IF(L105="р",10,0))))</f>
        <v>0</v>
      </c>
      <c r="Q105" s="140">
        <v>0</v>
      </c>
      <c r="R105" s="143"/>
      <c r="S105" s="140">
        <f>F105*$S$90/$F$111</f>
        <v>0</v>
      </c>
      <c r="T105" s="194">
        <f>INT(S105+0.5)</f>
        <v>0</v>
      </c>
      <c r="U105" s="202">
        <f>SUM(G105:J105)</f>
        <v>0</v>
      </c>
      <c r="V105" s="197">
        <f>IF(K105="то",2,IF(K105="и",3,IF(K105="к",1,0)))</f>
        <v>0</v>
      </c>
      <c r="W105" s="203">
        <f>U105*V105</f>
        <v>0</v>
      </c>
      <c r="X105" s="142">
        <f>$X$90*W105/$W$111</f>
        <v>0</v>
      </c>
      <c r="Y105" s="194">
        <f>INT(X105+0.5)</f>
        <v>0</v>
      </c>
      <c r="Z105" s="204">
        <f>F105+N105</f>
        <v>0</v>
      </c>
      <c r="AA105" s="205">
        <f>$AA$90*Z105/$Z$111</f>
        <v>0</v>
      </c>
      <c r="AB105" s="34">
        <f t="shared" si="53"/>
        <v>0</v>
      </c>
      <c r="AD105" s="207"/>
    </row>
    <row r="106" spans="1:30" s="144" customFormat="1" ht="21.75" customHeight="1" hidden="1">
      <c r="A106" s="36"/>
      <c r="B106" s="42"/>
      <c r="C106" s="42"/>
      <c r="D106" s="48" t="s">
        <v>55</v>
      </c>
      <c r="E106" s="34"/>
      <c r="F106" s="36"/>
      <c r="G106" s="36"/>
      <c r="H106" s="36"/>
      <c r="I106" s="36"/>
      <c r="J106" s="36"/>
      <c r="K106" s="36"/>
      <c r="L106" s="36"/>
      <c r="M106" s="142">
        <f t="shared" si="52"/>
      </c>
      <c r="N106" s="211"/>
      <c r="O106" s="194"/>
      <c r="P106" s="197"/>
      <c r="Q106" s="140"/>
      <c r="R106" s="143"/>
      <c r="S106" s="140"/>
      <c r="T106" s="212"/>
      <c r="U106" s="202"/>
      <c r="V106" s="197"/>
      <c r="W106" s="203"/>
      <c r="X106" s="142"/>
      <c r="Y106" s="213"/>
      <c r="Z106" s="204"/>
      <c r="AA106" s="205"/>
      <c r="AB106" s="34"/>
      <c r="AD106" s="207"/>
    </row>
    <row r="107" spans="1:30" s="145" customFormat="1" ht="21.75" customHeight="1" hidden="1">
      <c r="A107" s="42" t="s">
        <v>111</v>
      </c>
      <c r="B107" s="42"/>
      <c r="C107" s="42"/>
      <c r="D107" s="48"/>
      <c r="E107" s="34"/>
      <c r="F107" s="38">
        <f>(G107+H107+I107+J107)*15</f>
        <v>0</v>
      </c>
      <c r="G107" s="36"/>
      <c r="H107" s="36"/>
      <c r="I107" s="36"/>
      <c r="J107" s="36"/>
      <c r="K107" s="36"/>
      <c r="L107" s="39"/>
      <c r="M107" s="142">
        <f t="shared" si="52"/>
      </c>
      <c r="N107" s="193">
        <f>SUM(O108:Q108)</f>
        <v>0</v>
      </c>
      <c r="O107" s="194"/>
      <c r="P107" s="197">
        <f>IF(L107="кп",60,IF(L107="кр",40,IF(L107="кз",20,IF(L107="р",10,0))))</f>
        <v>0</v>
      </c>
      <c r="Q107" s="140">
        <v>0</v>
      </c>
      <c r="R107" s="143"/>
      <c r="S107" s="140">
        <f>F107*$S$90/$F$111</f>
        <v>0</v>
      </c>
      <c r="T107" s="194">
        <f>INT(S107+0.5)</f>
        <v>0</v>
      </c>
      <c r="U107" s="202">
        <f>SUM(G107:J107)</f>
        <v>0</v>
      </c>
      <c r="V107" s="197">
        <f>IF(K107="то",2,IF(K107="и",3,IF(K107="к",1,0)))</f>
        <v>0</v>
      </c>
      <c r="W107" s="203">
        <f>U107*V107</f>
        <v>0</v>
      </c>
      <c r="X107" s="142">
        <f>$X$90*W107/$W$111</f>
        <v>0</v>
      </c>
      <c r="Y107" s="194">
        <f>INT(X107+0.5)</f>
        <v>0</v>
      </c>
      <c r="Z107" s="204">
        <f>F107+N107</f>
        <v>0</v>
      </c>
      <c r="AA107" s="205">
        <f>$AA$90*Z107/$Z$111</f>
        <v>0</v>
      </c>
      <c r="AB107" s="34">
        <f t="shared" si="53"/>
        <v>0</v>
      </c>
      <c r="AD107" s="207"/>
    </row>
    <row r="108" spans="1:30" s="145" customFormat="1" ht="21.75" customHeight="1" hidden="1">
      <c r="A108" s="42" t="s">
        <v>112</v>
      </c>
      <c r="B108" s="42"/>
      <c r="C108" s="42"/>
      <c r="D108" s="48"/>
      <c r="E108" s="34"/>
      <c r="F108" s="38">
        <f>(G108+H108+I108+J108)*15</f>
        <v>0</v>
      </c>
      <c r="G108" s="36"/>
      <c r="H108" s="36"/>
      <c r="I108" s="36"/>
      <c r="J108" s="36"/>
      <c r="K108" s="36"/>
      <c r="L108" s="39"/>
      <c r="M108" s="142">
        <f>IF(L108="кп",3,IF(L108="кр",2,IF(L108="кз",1,IF(L108="р",0.5,""))))</f>
      </c>
      <c r="N108" s="193">
        <f>SUM(O109:Q109)</f>
        <v>0</v>
      </c>
      <c r="O108" s="194"/>
      <c r="P108" s="197">
        <f>IF(L108="кп",60,IF(L108="кр",40,IF(L108="кз",20,IF(L108="р",10,0))))</f>
        <v>0</v>
      </c>
      <c r="Q108" s="140">
        <v>0</v>
      </c>
      <c r="R108" s="143"/>
      <c r="S108" s="140">
        <f>F108*$S$90/$F$111</f>
        <v>0</v>
      </c>
      <c r="T108" s="194">
        <f>INT(S108+0.5)</f>
        <v>0</v>
      </c>
      <c r="U108" s="202">
        <f>SUM(G108:J108)</f>
        <v>0</v>
      </c>
      <c r="V108" s="197">
        <f>IF(K108="то",2,IF(K108="и",3,IF(K108="к",1,0)))</f>
        <v>0</v>
      </c>
      <c r="W108" s="203">
        <f>U108*V108</f>
        <v>0</v>
      </c>
      <c r="X108" s="142">
        <f>$X$90*W108/$W$111</f>
        <v>0</v>
      </c>
      <c r="Y108" s="194">
        <f>INT(X108+0.5)</f>
        <v>0</v>
      </c>
      <c r="Z108" s="204">
        <f>F108+N108</f>
        <v>0</v>
      </c>
      <c r="AA108" s="205">
        <f>$AA$90*Z108/$Z$111</f>
        <v>0</v>
      </c>
      <c r="AB108" s="34">
        <f t="shared" si="53"/>
        <v>0</v>
      </c>
      <c r="AD108" s="207"/>
    </row>
    <row r="109" spans="1:30" s="145" customFormat="1" ht="21.75" customHeight="1" hidden="1">
      <c r="A109" s="42" t="s">
        <v>113</v>
      </c>
      <c r="B109" s="42"/>
      <c r="C109" s="42"/>
      <c r="D109" s="48"/>
      <c r="E109" s="34"/>
      <c r="F109" s="38">
        <f>(G109+H109+I109+J109)*15</f>
        <v>0</v>
      </c>
      <c r="G109" s="36"/>
      <c r="H109" s="36"/>
      <c r="I109" s="36"/>
      <c r="J109" s="36"/>
      <c r="K109" s="36"/>
      <c r="L109" s="39"/>
      <c r="M109" s="142">
        <f>IF(L109="кп",3,IF(L109="кр",2,IF(L109="кз",1,IF(L109="р",0.5,""))))</f>
      </c>
      <c r="N109" s="193">
        <f>SUM(O110:Q110)</f>
        <v>0</v>
      </c>
      <c r="O109" s="194"/>
      <c r="P109" s="197">
        <f>IF(L109="кп",60,IF(L109="кр",40,IF(L109="кз",20,IF(L109="р",10,0))))</f>
        <v>0</v>
      </c>
      <c r="Q109" s="140">
        <v>0</v>
      </c>
      <c r="R109" s="143"/>
      <c r="S109" s="140">
        <f>F109*$S$90/$F$111</f>
        <v>0</v>
      </c>
      <c r="T109" s="194">
        <f>INT(S109+0.5)</f>
        <v>0</v>
      </c>
      <c r="U109" s="202">
        <f>SUM(G109:J109)</f>
        <v>0</v>
      </c>
      <c r="V109" s="197">
        <f>IF(K109="то",2,IF(K109="и",3,IF(K109="к",1,0)))</f>
        <v>0</v>
      </c>
      <c r="W109" s="203">
        <f>U109*V109</f>
        <v>0</v>
      </c>
      <c r="X109" s="142">
        <f>$X$90*W109/$W$111</f>
        <v>0</v>
      </c>
      <c r="Y109" s="194">
        <f>INT(X109+0.5)</f>
        <v>0</v>
      </c>
      <c r="Z109" s="204">
        <f>F109+N109</f>
        <v>0</v>
      </c>
      <c r="AA109" s="205">
        <f>$AA$90*Z109/$Z$111</f>
        <v>0</v>
      </c>
      <c r="AB109" s="34">
        <f t="shared" si="53"/>
        <v>0</v>
      </c>
      <c r="AD109" s="207"/>
    </row>
    <row r="110" spans="1:30" s="145" customFormat="1" ht="21.75" customHeight="1" hidden="1">
      <c r="A110" s="42" t="s">
        <v>114</v>
      </c>
      <c r="B110" s="42"/>
      <c r="C110" s="42"/>
      <c r="D110" s="48"/>
      <c r="E110" s="34"/>
      <c r="F110" s="38">
        <f>(G110+H110+I110+J110)*15</f>
        <v>0</v>
      </c>
      <c r="G110" s="36"/>
      <c r="H110" s="36"/>
      <c r="I110" s="36"/>
      <c r="J110" s="36"/>
      <c r="K110" s="36"/>
      <c r="L110" s="39"/>
      <c r="M110" s="142">
        <f>IF(L110="кп",3,IF(L110="кр",2,IF(L110="кз",1,IF(L110="р",0.5,""))))</f>
      </c>
      <c r="N110" s="193">
        <f>SUM(O110:Q110)</f>
        <v>0</v>
      </c>
      <c r="O110" s="194"/>
      <c r="P110" s="197">
        <f>IF(L110="кп",60,IF(L110="кр",40,IF(L110="кз",20,IF(L110="р",10,0))))</f>
        <v>0</v>
      </c>
      <c r="Q110" s="140">
        <v>0</v>
      </c>
      <c r="R110" s="143"/>
      <c r="S110" s="140">
        <f>F110*$S$90/$F$111</f>
        <v>0</v>
      </c>
      <c r="T110" s="194">
        <f>INT(S110+0.5)</f>
        <v>0</v>
      </c>
      <c r="U110" s="202">
        <f>SUM(G110:J110)</f>
        <v>0</v>
      </c>
      <c r="V110" s="197">
        <f>IF(K110="то",2,IF(K110="и",3,IF(K110="к",1,0)))</f>
        <v>0</v>
      </c>
      <c r="W110" s="203">
        <f>U110*V110</f>
        <v>0</v>
      </c>
      <c r="X110" s="142">
        <f>$X$90*W110/$W$111</f>
        <v>0</v>
      </c>
      <c r="Y110" s="194">
        <f>INT(X110+0.5)</f>
        <v>0</v>
      </c>
      <c r="Z110" s="204">
        <f>F110+N110</f>
        <v>0</v>
      </c>
      <c r="AA110" s="205">
        <f>$AA$90*Z110/$Z$111</f>
        <v>0</v>
      </c>
      <c r="AB110" s="34">
        <f t="shared" si="53"/>
        <v>0</v>
      </c>
      <c r="AD110" s="207"/>
    </row>
    <row r="111" spans="1:28" s="144" customFormat="1" ht="33">
      <c r="A111" s="453" t="s">
        <v>68</v>
      </c>
      <c r="B111" s="453"/>
      <c r="C111" s="453"/>
      <c r="D111" s="453"/>
      <c r="E111" s="35">
        <v>30</v>
      </c>
      <c r="F111" s="399">
        <f>SUM(F91:F102)+F107</f>
        <v>330</v>
      </c>
      <c r="G111" s="35">
        <f>SUM(G91:G102)+G107</f>
        <v>12</v>
      </c>
      <c r="H111" s="35">
        <f>SUM(H91:H102)+H107</f>
        <v>0</v>
      </c>
      <c r="I111" s="35">
        <f>SUM(I91:I102)+I107</f>
        <v>6</v>
      </c>
      <c r="J111" s="35">
        <f>SUM(J91:J102)+J107</f>
        <v>4</v>
      </c>
      <c r="K111" s="44" t="s">
        <v>228</v>
      </c>
      <c r="L111" s="371" t="s">
        <v>312</v>
      </c>
      <c r="M111" s="219">
        <f>SUM(M91:M102,M107)</f>
        <v>2</v>
      </c>
      <c r="N111" s="218">
        <f>800-F111</f>
        <v>470</v>
      </c>
      <c r="O111" s="220">
        <f>800-F111-P111-Q111</f>
        <v>230</v>
      </c>
      <c r="P111" s="218">
        <f>SUM(P91:P102)+P107</f>
        <v>40</v>
      </c>
      <c r="Q111" s="218">
        <f>SUM(Q91:Q102)+Q107</f>
        <v>200</v>
      </c>
      <c r="R111" s="143"/>
      <c r="S111" s="218">
        <f>SUM(S91:S102)+S107</f>
        <v>230</v>
      </c>
      <c r="T111" s="218">
        <f>SUM(T91:T102)+T107</f>
        <v>230</v>
      </c>
      <c r="U111" s="221">
        <f>SUM(U91:U102)+U107</f>
        <v>22</v>
      </c>
      <c r="V111" s="35">
        <f aca="true" t="shared" si="54" ref="V111:AB111">SUM(V91:V102)+V107</f>
        <v>14</v>
      </c>
      <c r="W111" s="35">
        <f t="shared" si="54"/>
        <v>62</v>
      </c>
      <c r="X111" s="221">
        <f t="shared" si="54"/>
        <v>200</v>
      </c>
      <c r="Y111" s="220">
        <f t="shared" si="54"/>
        <v>200</v>
      </c>
      <c r="Z111" s="220">
        <f t="shared" si="54"/>
        <v>800</v>
      </c>
      <c r="AA111" s="220">
        <f t="shared" si="54"/>
        <v>30</v>
      </c>
      <c r="AB111" s="220">
        <f t="shared" si="54"/>
        <v>30</v>
      </c>
    </row>
    <row r="112" spans="1:28" s="145" customFormat="1" ht="22.5" customHeight="1">
      <c r="A112" s="36"/>
      <c r="B112" s="42"/>
      <c r="C112" s="42" t="s">
        <v>61</v>
      </c>
      <c r="D112" s="45" t="s">
        <v>62</v>
      </c>
      <c r="E112" s="36">
        <v>1</v>
      </c>
      <c r="F112" s="36">
        <v>30</v>
      </c>
      <c r="G112" s="36"/>
      <c r="H112" s="36"/>
      <c r="I112" s="36"/>
      <c r="J112" s="36">
        <v>2</v>
      </c>
      <c r="K112" s="36" t="s">
        <v>50</v>
      </c>
      <c r="L112" s="36"/>
      <c r="M112" s="228"/>
      <c r="N112" s="223"/>
      <c r="O112" s="134"/>
      <c r="P112" s="140"/>
      <c r="Q112" s="140"/>
      <c r="R112" s="143"/>
      <c r="S112" s="197"/>
      <c r="T112" s="212"/>
      <c r="U112" s="224"/>
      <c r="V112" s="197"/>
      <c r="W112" s="203"/>
      <c r="X112" s="142"/>
      <c r="Y112" s="213"/>
      <c r="Z112" s="204"/>
      <c r="AA112" s="203"/>
      <c r="AB112" s="197"/>
    </row>
    <row r="113" spans="1:12" ht="13.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1:28" s="139" customFormat="1" ht="16.5">
      <c r="A114" s="37" t="s">
        <v>30</v>
      </c>
      <c r="B114" s="375" t="s">
        <v>30</v>
      </c>
      <c r="C114" s="375" t="s">
        <v>30</v>
      </c>
      <c r="D114" s="376" t="s">
        <v>69</v>
      </c>
      <c r="E114" s="37"/>
      <c r="F114" s="37"/>
      <c r="G114" s="37"/>
      <c r="H114" s="37"/>
      <c r="I114" s="37"/>
      <c r="J114" s="37"/>
      <c r="K114" s="37"/>
      <c r="L114" s="37"/>
      <c r="M114" s="137"/>
      <c r="N114" s="134"/>
      <c r="O114" s="134"/>
      <c r="P114" s="134"/>
      <c r="Q114" s="134"/>
      <c r="R114" s="138"/>
      <c r="S114" s="185"/>
      <c r="T114" s="186"/>
      <c r="U114" s="187"/>
      <c r="V114" s="185"/>
      <c r="W114" s="188"/>
      <c r="X114" s="189"/>
      <c r="Y114" s="190"/>
      <c r="Z114" s="191"/>
      <c r="AA114" s="188"/>
      <c r="AB114" s="185"/>
    </row>
    <row r="115" spans="1:28" s="200" customFormat="1" ht="16.5">
      <c r="A115" s="37"/>
      <c r="B115" s="375"/>
      <c r="C115" s="375"/>
      <c r="D115" s="377" t="s">
        <v>49</v>
      </c>
      <c r="E115" s="37"/>
      <c r="F115" s="37"/>
      <c r="G115" s="37"/>
      <c r="H115" s="37"/>
      <c r="I115" s="37"/>
      <c r="J115" s="37"/>
      <c r="K115" s="37"/>
      <c r="L115" s="37"/>
      <c r="M115" s="137"/>
      <c r="N115" s="193"/>
      <c r="O115" s="194"/>
      <c r="P115" s="134"/>
      <c r="Q115" s="199"/>
      <c r="R115" s="138"/>
      <c r="S115" s="195">
        <f>O137</f>
        <v>220</v>
      </c>
      <c r="T115" s="196"/>
      <c r="U115" s="187"/>
      <c r="V115" s="197"/>
      <c r="W115" s="188"/>
      <c r="X115" s="198">
        <v>200</v>
      </c>
      <c r="Y115" s="199"/>
      <c r="Z115" s="191"/>
      <c r="AA115" s="195">
        <v>30</v>
      </c>
      <c r="AB115" s="185"/>
    </row>
    <row r="116" spans="1:30" s="144" customFormat="1" ht="22.5" customHeight="1">
      <c r="A116" s="36">
        <v>1</v>
      </c>
      <c r="B116" s="42"/>
      <c r="C116" s="378" t="s">
        <v>229</v>
      </c>
      <c r="D116" s="363" t="s">
        <v>213</v>
      </c>
      <c r="E116" s="34">
        <f aca="true" t="shared" si="55" ref="E116:E121">AB116</f>
        <v>5</v>
      </c>
      <c r="F116" s="38">
        <f aca="true" t="shared" si="56" ref="F116:F121">(G116+H116+I116+J116)*15</f>
        <v>45</v>
      </c>
      <c r="G116" s="364">
        <v>1</v>
      </c>
      <c r="H116" s="364"/>
      <c r="I116" s="364">
        <v>2</v>
      </c>
      <c r="J116" s="364"/>
      <c r="K116" s="364" t="s">
        <v>51</v>
      </c>
      <c r="L116" s="359" t="s">
        <v>52</v>
      </c>
      <c r="M116" s="142">
        <f aca="true" t="shared" si="57" ref="M116:M122">IF(L116="кп",3,IF(L116="кр",2,IF(L116="кз",1,IF(L116="р",0.5,""))))</f>
        <v>1</v>
      </c>
      <c r="N116" s="193">
        <f aca="true" t="shared" si="58" ref="N116:N122">SUM(O116:Q116)</f>
        <v>87</v>
      </c>
      <c r="O116" s="194">
        <f aca="true" t="shared" si="59" ref="O116:O121">T116</f>
        <v>33</v>
      </c>
      <c r="P116" s="197">
        <f aca="true" t="shared" si="60" ref="P116:P126">IF(L116="кп",60,IF(L116="кр",40,IF(L116="кз",20,IF(L116="р",10,0))))</f>
        <v>20</v>
      </c>
      <c r="Q116" s="140">
        <f aca="true" t="shared" si="61" ref="Q116:Q121">Y116</f>
        <v>34</v>
      </c>
      <c r="R116" s="143"/>
      <c r="S116" s="140">
        <f aca="true" t="shared" si="62" ref="S116:S121">F116*$S$115/$F$137</f>
        <v>33</v>
      </c>
      <c r="T116" s="194">
        <f aca="true" t="shared" si="63" ref="T116:T126">INT(S116+0.5)</f>
        <v>33</v>
      </c>
      <c r="U116" s="202">
        <f aca="true" t="shared" si="64" ref="U116:U126">SUM(G116:J116)</f>
        <v>3</v>
      </c>
      <c r="V116" s="197">
        <f aca="true" t="shared" si="65" ref="V116:V126">IF(K116="то",2,IF(K116="и",3,IF(K116="к",1,0)))</f>
        <v>3</v>
      </c>
      <c r="W116" s="203">
        <f aca="true" t="shared" si="66" ref="W116:W126">U116*V116</f>
        <v>9</v>
      </c>
      <c r="X116" s="142">
        <f aca="true" t="shared" si="67" ref="X116:X121">$X$65*W116/$W$137</f>
        <v>33.9622641509434</v>
      </c>
      <c r="Y116" s="194">
        <f>INT(X116+0.5)</f>
        <v>34</v>
      </c>
      <c r="Z116" s="204">
        <f aca="true" t="shared" si="68" ref="Z116:Z121">F116+N116</f>
        <v>132</v>
      </c>
      <c r="AA116" s="205">
        <f aca="true" t="shared" si="69" ref="AA116:AA121">$AA$65*Z116/$Z$86</f>
        <v>4.95</v>
      </c>
      <c r="AB116" s="34">
        <f aca="true" t="shared" si="70" ref="AB116:AB121">INT(AA116+0.5)</f>
        <v>5</v>
      </c>
      <c r="AD116" s="206"/>
    </row>
    <row r="117" spans="1:30" s="144" customFormat="1" ht="22.5" customHeight="1">
      <c r="A117" s="36">
        <v>2</v>
      </c>
      <c r="B117" s="42"/>
      <c r="C117" s="378" t="s">
        <v>130</v>
      </c>
      <c r="D117" s="363" t="s">
        <v>214</v>
      </c>
      <c r="E117" s="34">
        <f t="shared" si="55"/>
        <v>4</v>
      </c>
      <c r="F117" s="38">
        <f t="shared" si="56"/>
        <v>45</v>
      </c>
      <c r="G117" s="364">
        <v>2</v>
      </c>
      <c r="H117" s="364"/>
      <c r="I117" s="364">
        <v>1</v>
      </c>
      <c r="J117" s="364"/>
      <c r="K117" s="364" t="s">
        <v>51</v>
      </c>
      <c r="L117" s="364"/>
      <c r="M117" s="142">
        <f t="shared" si="57"/>
      </c>
      <c r="N117" s="193">
        <f t="shared" si="58"/>
        <v>67</v>
      </c>
      <c r="O117" s="194">
        <f t="shared" si="59"/>
        <v>33</v>
      </c>
      <c r="P117" s="197">
        <f>IF(L117="кп",60,IF(L117="кр",40,IF(L117="кз",20,IF(L117="р",10,0))))</f>
        <v>0</v>
      </c>
      <c r="Q117" s="140">
        <f t="shared" si="61"/>
        <v>34</v>
      </c>
      <c r="R117" s="143"/>
      <c r="S117" s="140">
        <f t="shared" si="62"/>
        <v>33</v>
      </c>
      <c r="T117" s="194">
        <f t="shared" si="63"/>
        <v>33</v>
      </c>
      <c r="U117" s="202">
        <f t="shared" si="64"/>
        <v>3</v>
      </c>
      <c r="V117" s="197">
        <f t="shared" si="65"/>
        <v>3</v>
      </c>
      <c r="W117" s="203">
        <f t="shared" si="66"/>
        <v>9</v>
      </c>
      <c r="X117" s="142">
        <f t="shared" si="67"/>
        <v>33.9622641509434</v>
      </c>
      <c r="Y117" s="194">
        <f>INT(X117+0.5)</f>
        <v>34</v>
      </c>
      <c r="Z117" s="204">
        <f t="shared" si="68"/>
        <v>112</v>
      </c>
      <c r="AA117" s="205">
        <f t="shared" si="69"/>
        <v>4.2</v>
      </c>
      <c r="AB117" s="34">
        <f t="shared" si="70"/>
        <v>4</v>
      </c>
      <c r="AD117" s="206"/>
    </row>
    <row r="118" spans="1:30" s="144" customFormat="1" ht="16.5">
      <c r="A118" s="36">
        <v>3</v>
      </c>
      <c r="B118" s="42"/>
      <c r="C118" s="378" t="s">
        <v>130</v>
      </c>
      <c r="D118" s="392" t="s">
        <v>331</v>
      </c>
      <c r="E118" s="34">
        <f t="shared" si="55"/>
        <v>6</v>
      </c>
      <c r="F118" s="38">
        <f t="shared" si="56"/>
        <v>45</v>
      </c>
      <c r="G118" s="364">
        <v>2</v>
      </c>
      <c r="H118" s="364">
        <v>1</v>
      </c>
      <c r="I118" s="364"/>
      <c r="J118" s="364"/>
      <c r="K118" s="364" t="s">
        <v>51</v>
      </c>
      <c r="L118" s="364" t="s">
        <v>54</v>
      </c>
      <c r="M118" s="142">
        <f t="shared" si="57"/>
        <v>2</v>
      </c>
      <c r="N118" s="193">
        <f t="shared" si="58"/>
        <v>107</v>
      </c>
      <c r="O118" s="194">
        <f t="shared" si="59"/>
        <v>33</v>
      </c>
      <c r="P118" s="197">
        <f t="shared" si="60"/>
        <v>40</v>
      </c>
      <c r="Q118" s="140">
        <f t="shared" si="61"/>
        <v>34</v>
      </c>
      <c r="R118" s="143"/>
      <c r="S118" s="140">
        <f t="shared" si="62"/>
        <v>33</v>
      </c>
      <c r="T118" s="194">
        <f t="shared" si="63"/>
        <v>33</v>
      </c>
      <c r="U118" s="202">
        <f t="shared" si="64"/>
        <v>3</v>
      </c>
      <c r="V118" s="197">
        <f t="shared" si="65"/>
        <v>3</v>
      </c>
      <c r="W118" s="203">
        <f t="shared" si="66"/>
        <v>9</v>
      </c>
      <c r="X118" s="142">
        <f t="shared" si="67"/>
        <v>33.9622641509434</v>
      </c>
      <c r="Y118" s="194">
        <f>INT(X118+0.5)</f>
        <v>34</v>
      </c>
      <c r="Z118" s="204">
        <f t="shared" si="68"/>
        <v>152</v>
      </c>
      <c r="AA118" s="205">
        <f t="shared" si="69"/>
        <v>5.7</v>
      </c>
      <c r="AB118" s="34">
        <f t="shared" si="70"/>
        <v>6</v>
      </c>
      <c r="AD118" s="207"/>
    </row>
    <row r="119" spans="1:30" s="144" customFormat="1" ht="16.5">
      <c r="A119" s="36"/>
      <c r="B119" s="42"/>
      <c r="C119" s="378" t="s">
        <v>130</v>
      </c>
      <c r="D119" s="392" t="s">
        <v>332</v>
      </c>
      <c r="E119" s="34">
        <f t="shared" si="55"/>
        <v>4</v>
      </c>
      <c r="F119" s="38">
        <f t="shared" si="56"/>
        <v>45</v>
      </c>
      <c r="G119" s="364">
        <v>2</v>
      </c>
      <c r="H119" s="364"/>
      <c r="I119" s="364">
        <v>1</v>
      </c>
      <c r="J119" s="364"/>
      <c r="K119" s="364" t="s">
        <v>53</v>
      </c>
      <c r="L119" s="364"/>
      <c r="M119" s="142">
        <f t="shared" si="57"/>
      </c>
      <c r="N119" s="193">
        <f>SUM(O119:Q119)</f>
        <v>56</v>
      </c>
      <c r="O119" s="194">
        <f t="shared" si="59"/>
        <v>33</v>
      </c>
      <c r="P119" s="197">
        <f>IF(L119="кп",60,IF(L119="кр",40,IF(L119="кз",20,IF(L119="р",10,0))))</f>
        <v>0</v>
      </c>
      <c r="Q119" s="140">
        <f t="shared" si="61"/>
        <v>23</v>
      </c>
      <c r="R119" s="143"/>
      <c r="S119" s="140">
        <f t="shared" si="62"/>
        <v>33</v>
      </c>
      <c r="T119" s="194">
        <f t="shared" si="63"/>
        <v>33</v>
      </c>
      <c r="U119" s="202">
        <f>SUM(G119:J119)</f>
        <v>3</v>
      </c>
      <c r="V119" s="197">
        <f>IF(K119="то",2,IF(K119="и",3,IF(K119="к",1,0)))</f>
        <v>2</v>
      </c>
      <c r="W119" s="203">
        <f>U119*V119</f>
        <v>6</v>
      </c>
      <c r="X119" s="142">
        <f t="shared" si="67"/>
        <v>22.641509433962263</v>
      </c>
      <c r="Y119" s="194">
        <f>INT(X119+0.5)</f>
        <v>23</v>
      </c>
      <c r="Z119" s="204">
        <f t="shared" si="68"/>
        <v>101</v>
      </c>
      <c r="AA119" s="205">
        <f t="shared" si="69"/>
        <v>3.7875</v>
      </c>
      <c r="AB119" s="34">
        <f t="shared" si="70"/>
        <v>4</v>
      </c>
      <c r="AD119" s="207"/>
    </row>
    <row r="120" spans="1:30" s="144" customFormat="1" ht="35.25" customHeight="1">
      <c r="A120" s="36">
        <v>1</v>
      </c>
      <c r="B120" s="42"/>
      <c r="C120" s="378" t="s">
        <v>216</v>
      </c>
      <c r="D120" s="363" t="s">
        <v>215</v>
      </c>
      <c r="E120" s="34">
        <f t="shared" si="55"/>
        <v>6</v>
      </c>
      <c r="F120" s="38">
        <f t="shared" si="56"/>
        <v>60</v>
      </c>
      <c r="G120" s="364">
        <v>2</v>
      </c>
      <c r="H120" s="364"/>
      <c r="I120" s="364">
        <v>2</v>
      </c>
      <c r="J120" s="364"/>
      <c r="K120" s="364" t="s">
        <v>51</v>
      </c>
      <c r="L120" s="364" t="s">
        <v>52</v>
      </c>
      <c r="M120" s="142">
        <f t="shared" si="57"/>
        <v>1</v>
      </c>
      <c r="N120" s="193">
        <f t="shared" si="58"/>
        <v>109</v>
      </c>
      <c r="O120" s="194">
        <f t="shared" si="59"/>
        <v>44</v>
      </c>
      <c r="P120" s="197">
        <f t="shared" si="60"/>
        <v>20</v>
      </c>
      <c r="Q120" s="140">
        <f t="shared" si="61"/>
        <v>45</v>
      </c>
      <c r="R120" s="143"/>
      <c r="S120" s="140">
        <f t="shared" si="62"/>
        <v>44</v>
      </c>
      <c r="T120" s="194">
        <f t="shared" si="63"/>
        <v>44</v>
      </c>
      <c r="U120" s="202">
        <f t="shared" si="64"/>
        <v>4</v>
      </c>
      <c r="V120" s="197">
        <f t="shared" si="65"/>
        <v>3</v>
      </c>
      <c r="W120" s="203">
        <f t="shared" si="66"/>
        <v>12</v>
      </c>
      <c r="X120" s="142">
        <f t="shared" si="67"/>
        <v>45.283018867924525</v>
      </c>
      <c r="Y120" s="194">
        <f aca="true" t="shared" si="71" ref="Y120:Y126">INT(X120+0.5)</f>
        <v>45</v>
      </c>
      <c r="Z120" s="204">
        <f t="shared" si="68"/>
        <v>169</v>
      </c>
      <c r="AA120" s="205">
        <f t="shared" si="69"/>
        <v>6.3375</v>
      </c>
      <c r="AB120" s="34">
        <f t="shared" si="70"/>
        <v>6</v>
      </c>
      <c r="AD120" s="207"/>
    </row>
    <row r="121" spans="1:30" s="144" customFormat="1" ht="35.25" customHeight="1">
      <c r="A121" s="36">
        <v>5</v>
      </c>
      <c r="B121" s="42"/>
      <c r="C121" s="393" t="s">
        <v>150</v>
      </c>
      <c r="D121" s="380" t="s">
        <v>237</v>
      </c>
      <c r="E121" s="34">
        <f t="shared" si="55"/>
        <v>5</v>
      </c>
      <c r="F121" s="38">
        <f t="shared" si="56"/>
        <v>60</v>
      </c>
      <c r="G121" s="364">
        <v>3</v>
      </c>
      <c r="H121" s="364"/>
      <c r="I121" s="364">
        <v>1</v>
      </c>
      <c r="J121" s="364"/>
      <c r="K121" s="364" t="s">
        <v>53</v>
      </c>
      <c r="L121" s="364"/>
      <c r="M121" s="142">
        <f t="shared" si="57"/>
      </c>
      <c r="N121" s="193">
        <f t="shared" si="58"/>
        <v>74</v>
      </c>
      <c r="O121" s="194">
        <f t="shared" si="59"/>
        <v>44</v>
      </c>
      <c r="P121" s="197">
        <f t="shared" si="60"/>
        <v>0</v>
      </c>
      <c r="Q121" s="140">
        <f t="shared" si="61"/>
        <v>30</v>
      </c>
      <c r="R121" s="143"/>
      <c r="S121" s="140">
        <f t="shared" si="62"/>
        <v>44</v>
      </c>
      <c r="T121" s="194">
        <f t="shared" si="63"/>
        <v>44</v>
      </c>
      <c r="U121" s="202">
        <f t="shared" si="64"/>
        <v>4</v>
      </c>
      <c r="V121" s="197">
        <f t="shared" si="65"/>
        <v>2</v>
      </c>
      <c r="W121" s="203">
        <f t="shared" si="66"/>
        <v>8</v>
      </c>
      <c r="X121" s="142">
        <f t="shared" si="67"/>
        <v>30.18867924528302</v>
      </c>
      <c r="Y121" s="194">
        <f t="shared" si="71"/>
        <v>30</v>
      </c>
      <c r="Z121" s="204">
        <f t="shared" si="68"/>
        <v>134</v>
      </c>
      <c r="AA121" s="205">
        <f t="shared" si="69"/>
        <v>5.025</v>
      </c>
      <c r="AB121" s="34">
        <f t="shared" si="70"/>
        <v>5</v>
      </c>
      <c r="AD121" s="207"/>
    </row>
    <row r="122" spans="1:30" s="144" customFormat="1" ht="22.5" customHeight="1" hidden="1">
      <c r="A122" s="36">
        <v>6</v>
      </c>
      <c r="B122" s="42"/>
      <c r="C122" s="42"/>
      <c r="D122" s="40"/>
      <c r="E122" s="34"/>
      <c r="F122" s="38"/>
      <c r="G122" s="394"/>
      <c r="H122" s="394"/>
      <c r="I122" s="394"/>
      <c r="J122" s="394"/>
      <c r="K122" s="394"/>
      <c r="L122" s="394"/>
      <c r="M122" s="142">
        <f t="shared" si="57"/>
      </c>
      <c r="N122" s="193">
        <f t="shared" si="58"/>
        <v>35</v>
      </c>
      <c r="O122" s="140"/>
      <c r="P122" s="197">
        <f t="shared" si="60"/>
        <v>0</v>
      </c>
      <c r="Q122" s="140">
        <v>35</v>
      </c>
      <c r="R122" s="143"/>
      <c r="S122" s="140">
        <f>F122*$S$141/$F$162</f>
        <v>0</v>
      </c>
      <c r="T122" s="194">
        <f t="shared" si="63"/>
        <v>0</v>
      </c>
      <c r="U122" s="202">
        <f t="shared" si="64"/>
        <v>0</v>
      </c>
      <c r="V122" s="197">
        <f t="shared" si="65"/>
        <v>0</v>
      </c>
      <c r="W122" s="203">
        <f t="shared" si="66"/>
        <v>0</v>
      </c>
      <c r="X122" s="142">
        <f>$X$141*W122/$W$162</f>
        <v>0</v>
      </c>
      <c r="Y122" s="194">
        <f t="shared" si="71"/>
        <v>0</v>
      </c>
      <c r="Z122" s="204"/>
      <c r="AA122" s="205"/>
      <c r="AB122" s="34"/>
      <c r="AD122" s="207"/>
    </row>
    <row r="123" spans="1:30" s="144" customFormat="1" ht="22.5" customHeight="1" hidden="1">
      <c r="A123" s="36">
        <v>7</v>
      </c>
      <c r="B123" s="42"/>
      <c r="C123" s="42"/>
      <c r="D123" s="40"/>
      <c r="E123" s="34"/>
      <c r="F123" s="38">
        <f>(G123+H123+I123+J123)*15</f>
        <v>0</v>
      </c>
      <c r="G123" s="36"/>
      <c r="H123" s="36"/>
      <c r="I123" s="36"/>
      <c r="J123" s="36"/>
      <c r="K123" s="36"/>
      <c r="L123" s="49"/>
      <c r="M123" s="142">
        <f aca="true" t="shared" si="72" ref="M123:M133">IF(L123="кп",3,IF(L123="кр",2,IF(L123="кз",1,IF(L123="р",0.5,""))))</f>
      </c>
      <c r="N123" s="193">
        <f aca="true" t="shared" si="73" ref="N123:N136">SUM(O123:Q123)</f>
        <v>0</v>
      </c>
      <c r="O123" s="194"/>
      <c r="P123" s="197">
        <f t="shared" si="60"/>
        <v>0</v>
      </c>
      <c r="Q123" s="140">
        <v>0</v>
      </c>
      <c r="R123" s="143"/>
      <c r="S123" s="140">
        <f>F123*$S$115/$F$137</f>
        <v>0</v>
      </c>
      <c r="T123" s="194">
        <f t="shared" si="63"/>
        <v>0</v>
      </c>
      <c r="U123" s="202">
        <f t="shared" si="64"/>
        <v>0</v>
      </c>
      <c r="V123" s="197">
        <f t="shared" si="65"/>
        <v>0</v>
      </c>
      <c r="W123" s="203">
        <f t="shared" si="66"/>
        <v>0</v>
      </c>
      <c r="X123" s="142">
        <f>$X$115*W123/$W$137</f>
        <v>0</v>
      </c>
      <c r="Y123" s="194">
        <f t="shared" si="71"/>
        <v>0</v>
      </c>
      <c r="Z123" s="204">
        <f>F123+N123</f>
        <v>0</v>
      </c>
      <c r="AA123" s="205">
        <f>$AA$141*Z123/$Z$162</f>
        <v>0</v>
      </c>
      <c r="AB123" s="34">
        <f aca="true" t="shared" si="74" ref="AB123:AB136">INT(AA123+0.5)</f>
        <v>0</v>
      </c>
      <c r="AD123" s="207"/>
    </row>
    <row r="124" spans="1:30" s="144" customFormat="1" ht="22.5" customHeight="1" hidden="1">
      <c r="A124" s="36">
        <v>8</v>
      </c>
      <c r="B124" s="42"/>
      <c r="C124" s="42"/>
      <c r="D124" s="40"/>
      <c r="E124" s="34"/>
      <c r="F124" s="38">
        <f>(G124+H124+I124+J124)*15</f>
        <v>0</v>
      </c>
      <c r="G124" s="36"/>
      <c r="H124" s="36"/>
      <c r="I124" s="36"/>
      <c r="J124" s="36"/>
      <c r="K124" s="36"/>
      <c r="L124" s="49"/>
      <c r="M124" s="142">
        <f t="shared" si="72"/>
      </c>
      <c r="N124" s="193">
        <f t="shared" si="73"/>
        <v>0</v>
      </c>
      <c r="O124" s="194"/>
      <c r="P124" s="197">
        <f t="shared" si="60"/>
        <v>0</v>
      </c>
      <c r="Q124" s="140">
        <v>0</v>
      </c>
      <c r="R124" s="143"/>
      <c r="S124" s="140">
        <f>F124*$S$115/$F$137</f>
        <v>0</v>
      </c>
      <c r="T124" s="194">
        <f t="shared" si="63"/>
        <v>0</v>
      </c>
      <c r="U124" s="202">
        <f t="shared" si="64"/>
        <v>0</v>
      </c>
      <c r="V124" s="197">
        <f t="shared" si="65"/>
        <v>0</v>
      </c>
      <c r="W124" s="203">
        <f t="shared" si="66"/>
        <v>0</v>
      </c>
      <c r="X124" s="142">
        <f>$X$115*W124/$W$137</f>
        <v>0</v>
      </c>
      <c r="Y124" s="194">
        <f t="shared" si="71"/>
        <v>0</v>
      </c>
      <c r="Z124" s="204">
        <f>F124+N124</f>
        <v>0</v>
      </c>
      <c r="AA124" s="205">
        <f>$AA$141*Z124/$Z$162</f>
        <v>0</v>
      </c>
      <c r="AB124" s="34">
        <f t="shared" si="74"/>
        <v>0</v>
      </c>
      <c r="AD124" s="207"/>
    </row>
    <row r="125" spans="1:30" s="144" customFormat="1" ht="22.5" customHeight="1" hidden="1">
      <c r="A125" s="36">
        <v>9</v>
      </c>
      <c r="B125" s="42"/>
      <c r="C125" s="42"/>
      <c r="D125" s="40"/>
      <c r="E125" s="34"/>
      <c r="F125" s="38">
        <f>(G125+H125+I125+J125)*15</f>
        <v>0</v>
      </c>
      <c r="G125" s="36"/>
      <c r="H125" s="36"/>
      <c r="I125" s="36"/>
      <c r="J125" s="36"/>
      <c r="K125" s="36"/>
      <c r="L125" s="49"/>
      <c r="M125" s="142">
        <f t="shared" si="72"/>
      </c>
      <c r="N125" s="193">
        <f t="shared" si="73"/>
        <v>0</v>
      </c>
      <c r="O125" s="194"/>
      <c r="P125" s="197">
        <f t="shared" si="60"/>
        <v>0</v>
      </c>
      <c r="Q125" s="140">
        <v>0</v>
      </c>
      <c r="R125" s="143"/>
      <c r="S125" s="140">
        <f>F125*$S$115/$F$137</f>
        <v>0</v>
      </c>
      <c r="T125" s="194">
        <f t="shared" si="63"/>
        <v>0</v>
      </c>
      <c r="U125" s="202">
        <f t="shared" si="64"/>
        <v>0</v>
      </c>
      <c r="V125" s="197">
        <f t="shared" si="65"/>
        <v>0</v>
      </c>
      <c r="W125" s="203">
        <f t="shared" si="66"/>
        <v>0</v>
      </c>
      <c r="X125" s="142">
        <f>$X$115*W125/$W$137</f>
        <v>0</v>
      </c>
      <c r="Y125" s="194">
        <f t="shared" si="71"/>
        <v>0</v>
      </c>
      <c r="Z125" s="204">
        <f>F125+N125</f>
        <v>0</v>
      </c>
      <c r="AA125" s="205">
        <f>$AA$141*Z125/$Z$162</f>
        <v>0</v>
      </c>
      <c r="AB125" s="34">
        <f t="shared" si="74"/>
        <v>0</v>
      </c>
      <c r="AD125" s="207"/>
    </row>
    <row r="126" spans="1:30" s="144" customFormat="1" ht="22.5" customHeight="1" hidden="1">
      <c r="A126" s="36">
        <v>10</v>
      </c>
      <c r="B126" s="42"/>
      <c r="C126" s="42"/>
      <c r="D126" s="40"/>
      <c r="E126" s="34"/>
      <c r="F126" s="38">
        <f>(G126+H126+I126+J126)*15</f>
        <v>0</v>
      </c>
      <c r="G126" s="36"/>
      <c r="H126" s="36"/>
      <c r="I126" s="36"/>
      <c r="J126" s="36"/>
      <c r="K126" s="36"/>
      <c r="L126" s="49"/>
      <c r="M126" s="142">
        <f t="shared" si="72"/>
      </c>
      <c r="N126" s="193">
        <f t="shared" si="73"/>
        <v>0</v>
      </c>
      <c r="O126" s="194"/>
      <c r="P126" s="197">
        <f t="shared" si="60"/>
        <v>0</v>
      </c>
      <c r="Q126" s="140">
        <v>0</v>
      </c>
      <c r="R126" s="143"/>
      <c r="S126" s="140">
        <f>F126*$S$115/$F$137</f>
        <v>0</v>
      </c>
      <c r="T126" s="194">
        <f t="shared" si="63"/>
        <v>0</v>
      </c>
      <c r="U126" s="202">
        <f t="shared" si="64"/>
        <v>0</v>
      </c>
      <c r="V126" s="197">
        <f t="shared" si="65"/>
        <v>0</v>
      </c>
      <c r="W126" s="203">
        <f t="shared" si="66"/>
        <v>0</v>
      </c>
      <c r="X126" s="142">
        <f>$X$115*W126/$W$137</f>
        <v>0</v>
      </c>
      <c r="Y126" s="194">
        <f t="shared" si="71"/>
        <v>0</v>
      </c>
      <c r="Z126" s="204">
        <f>F126+N126</f>
        <v>0</v>
      </c>
      <c r="AA126" s="205">
        <f>$AA$141*Z126/$Z$162</f>
        <v>0</v>
      </c>
      <c r="AB126" s="34">
        <f t="shared" si="74"/>
        <v>0</v>
      </c>
      <c r="AD126" s="207"/>
    </row>
    <row r="127" spans="1:30" s="144" customFormat="1" ht="22.5" customHeight="1" hidden="1">
      <c r="A127" s="36"/>
      <c r="B127" s="42"/>
      <c r="C127" s="42"/>
      <c r="D127" s="48" t="s">
        <v>55</v>
      </c>
      <c r="E127" s="34"/>
      <c r="F127" s="36"/>
      <c r="G127" s="36"/>
      <c r="H127" s="36"/>
      <c r="I127" s="36"/>
      <c r="J127" s="36"/>
      <c r="K127" s="36"/>
      <c r="L127" s="36"/>
      <c r="M127" s="142">
        <f t="shared" si="72"/>
      </c>
      <c r="N127" s="193">
        <f t="shared" si="73"/>
        <v>0</v>
      </c>
      <c r="O127" s="194"/>
      <c r="P127" s="197"/>
      <c r="Q127" s="140">
        <v>0</v>
      </c>
      <c r="R127" s="143"/>
      <c r="S127" s="140"/>
      <c r="T127" s="212"/>
      <c r="U127" s="202"/>
      <c r="V127" s="197"/>
      <c r="W127" s="203"/>
      <c r="X127" s="142"/>
      <c r="Y127" s="213"/>
      <c r="Z127" s="204"/>
      <c r="AA127" s="205"/>
      <c r="AB127" s="34"/>
      <c r="AD127" s="207"/>
    </row>
    <row r="128" spans="1:30" s="145" customFormat="1" ht="22.5" customHeight="1" hidden="1">
      <c r="A128" s="42" t="s">
        <v>56</v>
      </c>
      <c r="B128" s="42"/>
      <c r="C128" s="42"/>
      <c r="D128" s="48"/>
      <c r="E128" s="34"/>
      <c r="F128" s="38">
        <f>(G128+H128+I128+J128)*15</f>
        <v>0</v>
      </c>
      <c r="G128" s="36"/>
      <c r="H128" s="36"/>
      <c r="I128" s="36"/>
      <c r="J128" s="36"/>
      <c r="K128" s="36"/>
      <c r="L128" s="39"/>
      <c r="M128" s="142">
        <f t="shared" si="72"/>
      </c>
      <c r="N128" s="193">
        <f t="shared" si="73"/>
        <v>0</v>
      </c>
      <c r="O128" s="194"/>
      <c r="P128" s="197">
        <f>IF(L128="кп",60,IF(L128="кр",40,IF(L128="кз",20,IF(L128="р",10,0))))</f>
        <v>0</v>
      </c>
      <c r="Q128" s="140">
        <v>0</v>
      </c>
      <c r="R128" s="143"/>
      <c r="S128" s="140">
        <f>F128*$S$115/$F$137</f>
        <v>0</v>
      </c>
      <c r="T128" s="194">
        <f>INT(S128+0.5)</f>
        <v>0</v>
      </c>
      <c r="U128" s="202">
        <f>SUM(G128:J128)</f>
        <v>0</v>
      </c>
      <c r="V128" s="197">
        <f>IF(K128="то",2,IF(K128="и",3,IF(K128="к",1,0)))</f>
        <v>0</v>
      </c>
      <c r="W128" s="203">
        <f>U128*V128</f>
        <v>0</v>
      </c>
      <c r="X128" s="142">
        <f>$X$115*W128/$W$137</f>
        <v>0</v>
      </c>
      <c r="Y128" s="194">
        <f>INT(X128+0.5)</f>
        <v>0</v>
      </c>
      <c r="Z128" s="204">
        <f>F128+N128</f>
        <v>0</v>
      </c>
      <c r="AA128" s="205">
        <f>$AA$141*Z128/$Z$162</f>
        <v>0</v>
      </c>
      <c r="AB128" s="34">
        <f t="shared" si="74"/>
        <v>0</v>
      </c>
      <c r="AD128" s="207"/>
    </row>
    <row r="129" spans="1:30" s="145" customFormat="1" ht="22.5" customHeight="1" hidden="1">
      <c r="A129" s="42" t="s">
        <v>57</v>
      </c>
      <c r="B129" s="42"/>
      <c r="C129" s="42"/>
      <c r="D129" s="48"/>
      <c r="E129" s="34"/>
      <c r="F129" s="38">
        <f>(G129+H129+I129+J129)*15</f>
        <v>0</v>
      </c>
      <c r="G129" s="36"/>
      <c r="H129" s="36"/>
      <c r="I129" s="36"/>
      <c r="J129" s="36"/>
      <c r="K129" s="36"/>
      <c r="L129" s="39"/>
      <c r="M129" s="142">
        <f t="shared" si="72"/>
      </c>
      <c r="N129" s="193">
        <f t="shared" si="73"/>
        <v>0</v>
      </c>
      <c r="O129" s="194"/>
      <c r="P129" s="197">
        <f>IF(L129="кп",60,IF(L129="кр",40,IF(L129="кз",20,IF(L129="р",10,0))))</f>
        <v>0</v>
      </c>
      <c r="Q129" s="140">
        <v>0</v>
      </c>
      <c r="R129" s="143"/>
      <c r="S129" s="140">
        <f>F129*$S$115/$F$137</f>
        <v>0</v>
      </c>
      <c r="T129" s="194">
        <f>INT(S129+0.5)</f>
        <v>0</v>
      </c>
      <c r="U129" s="202">
        <f>SUM(G129:J129)</f>
        <v>0</v>
      </c>
      <c r="V129" s="197">
        <f>IF(K129="то",2,IF(K129="и",3,IF(K129="к",1,0)))</f>
        <v>0</v>
      </c>
      <c r="W129" s="203">
        <f>U129*V129</f>
        <v>0</v>
      </c>
      <c r="X129" s="142">
        <f>$X$115*W129/$W$137</f>
        <v>0</v>
      </c>
      <c r="Y129" s="194">
        <f>INT(X129+0.5)</f>
        <v>0</v>
      </c>
      <c r="Z129" s="204">
        <f>F129+N129</f>
        <v>0</v>
      </c>
      <c r="AA129" s="205">
        <f>$AA$141*Z129/$Z$162</f>
        <v>0</v>
      </c>
      <c r="AB129" s="34">
        <f t="shared" si="74"/>
        <v>0</v>
      </c>
      <c r="AD129" s="207"/>
    </row>
    <row r="130" spans="1:30" s="145" customFormat="1" ht="22.5" customHeight="1" hidden="1">
      <c r="A130" s="42" t="s">
        <v>58</v>
      </c>
      <c r="B130" s="42"/>
      <c r="C130" s="42"/>
      <c r="D130" s="48"/>
      <c r="E130" s="34"/>
      <c r="F130" s="38">
        <f>(G130+H130+I130+J130)*15</f>
        <v>0</v>
      </c>
      <c r="G130" s="36"/>
      <c r="H130" s="36"/>
      <c r="I130" s="36"/>
      <c r="J130" s="36"/>
      <c r="K130" s="36"/>
      <c r="L130" s="39"/>
      <c r="M130" s="142">
        <f t="shared" si="72"/>
      </c>
      <c r="N130" s="193">
        <f t="shared" si="73"/>
        <v>0</v>
      </c>
      <c r="O130" s="194"/>
      <c r="P130" s="197">
        <f>IF(L130="кп",60,IF(L130="кр",40,IF(L130="кз",20,IF(L130="р",10,0))))</f>
        <v>0</v>
      </c>
      <c r="Q130" s="140">
        <v>0</v>
      </c>
      <c r="R130" s="143"/>
      <c r="S130" s="140">
        <f>F130*$S$115/$F$137</f>
        <v>0</v>
      </c>
      <c r="T130" s="194">
        <f>INT(S130+0.5)</f>
        <v>0</v>
      </c>
      <c r="U130" s="202">
        <f>SUM(G130:J130)</f>
        <v>0</v>
      </c>
      <c r="V130" s="197">
        <f>IF(K130="то",2,IF(K130="и",3,IF(K130="к",1,0)))</f>
        <v>0</v>
      </c>
      <c r="W130" s="203">
        <f>U130*V130</f>
        <v>0</v>
      </c>
      <c r="X130" s="142">
        <f>$X$115*W130/$W$137</f>
        <v>0</v>
      </c>
      <c r="Y130" s="194">
        <f>INT(X130+0.5)</f>
        <v>0</v>
      </c>
      <c r="Z130" s="204">
        <f>F130+N130</f>
        <v>0</v>
      </c>
      <c r="AA130" s="205">
        <f>$AA$141*Z130/$Z$162</f>
        <v>0</v>
      </c>
      <c r="AB130" s="34">
        <f t="shared" si="74"/>
        <v>0</v>
      </c>
      <c r="AD130" s="207"/>
    </row>
    <row r="131" spans="1:30" s="145" customFormat="1" ht="22.5" customHeight="1" hidden="1">
      <c r="A131" s="42" t="s">
        <v>59</v>
      </c>
      <c r="B131" s="42"/>
      <c r="C131" s="42"/>
      <c r="D131" s="48"/>
      <c r="E131" s="34"/>
      <c r="F131" s="38">
        <f>(G131+H131+I131+J131)*15</f>
        <v>0</v>
      </c>
      <c r="G131" s="36"/>
      <c r="H131" s="36"/>
      <c r="I131" s="36"/>
      <c r="J131" s="36"/>
      <c r="K131" s="36"/>
      <c r="L131" s="39"/>
      <c r="M131" s="142">
        <f t="shared" si="72"/>
      </c>
      <c r="N131" s="193">
        <f t="shared" si="73"/>
        <v>0</v>
      </c>
      <c r="O131" s="194"/>
      <c r="P131" s="197">
        <f>IF(L131="кп",60,IF(L131="кр",40,IF(L131="кз",20,IF(L131="р",10,0))))</f>
        <v>0</v>
      </c>
      <c r="Q131" s="140">
        <v>0</v>
      </c>
      <c r="R131" s="143"/>
      <c r="S131" s="140">
        <f>F131*$S$115/$F$137</f>
        <v>0</v>
      </c>
      <c r="T131" s="194">
        <f>INT(S131+0.5)</f>
        <v>0</v>
      </c>
      <c r="U131" s="202">
        <f>SUM(G131:J131)</f>
        <v>0</v>
      </c>
      <c r="V131" s="197">
        <f>IF(K131="то",2,IF(K131="и",3,IF(K131="к",1,0)))</f>
        <v>0</v>
      </c>
      <c r="W131" s="203">
        <f>U131*V131</f>
        <v>0</v>
      </c>
      <c r="X131" s="142">
        <f>$X$115*W131/$W$137</f>
        <v>0</v>
      </c>
      <c r="Y131" s="194">
        <f>INT(X131+0.5)</f>
        <v>0</v>
      </c>
      <c r="Z131" s="204">
        <f>F131+N131</f>
        <v>0</v>
      </c>
      <c r="AA131" s="205">
        <f>$AA$141*Z131/$Z$162</f>
        <v>0</v>
      </c>
      <c r="AB131" s="34">
        <f t="shared" si="74"/>
        <v>0</v>
      </c>
      <c r="AD131" s="207"/>
    </row>
    <row r="132" spans="1:30" s="144" customFormat="1" ht="22.5" customHeight="1" hidden="1">
      <c r="A132" s="36"/>
      <c r="B132" s="42"/>
      <c r="C132" s="42"/>
      <c r="D132" s="48" t="s">
        <v>55</v>
      </c>
      <c r="E132" s="34"/>
      <c r="F132" s="36"/>
      <c r="G132" s="36"/>
      <c r="H132" s="36"/>
      <c r="I132" s="36"/>
      <c r="J132" s="36"/>
      <c r="K132" s="36"/>
      <c r="L132" s="36"/>
      <c r="M132" s="142">
        <f t="shared" si="72"/>
      </c>
      <c r="N132" s="193">
        <f t="shared" si="73"/>
        <v>0</v>
      </c>
      <c r="O132" s="194"/>
      <c r="P132" s="197"/>
      <c r="Q132" s="140">
        <v>0</v>
      </c>
      <c r="R132" s="143"/>
      <c r="S132" s="140"/>
      <c r="T132" s="212"/>
      <c r="U132" s="202"/>
      <c r="V132" s="197"/>
      <c r="W132" s="203"/>
      <c r="X132" s="142"/>
      <c r="Y132" s="213"/>
      <c r="Z132" s="204"/>
      <c r="AA132" s="205"/>
      <c r="AB132" s="34"/>
      <c r="AD132" s="207"/>
    </row>
    <row r="133" spans="1:30" s="145" customFormat="1" ht="22.5" customHeight="1" hidden="1">
      <c r="A133" s="42" t="s">
        <v>111</v>
      </c>
      <c r="B133" s="42"/>
      <c r="C133" s="42"/>
      <c r="D133" s="48"/>
      <c r="E133" s="34"/>
      <c r="F133" s="38">
        <f>(G133+H133+I133+J133)*15</f>
        <v>0</v>
      </c>
      <c r="G133" s="36"/>
      <c r="H133" s="36"/>
      <c r="I133" s="36"/>
      <c r="J133" s="36"/>
      <c r="K133" s="36"/>
      <c r="L133" s="39"/>
      <c r="M133" s="142">
        <f t="shared" si="72"/>
      </c>
      <c r="N133" s="193">
        <f t="shared" si="73"/>
        <v>0</v>
      </c>
      <c r="O133" s="194"/>
      <c r="P133" s="197">
        <f>IF(L133="кп",60,IF(L133="кр",40,IF(L133="кз",20,IF(L133="р",10,0))))</f>
        <v>0</v>
      </c>
      <c r="Q133" s="140">
        <v>0</v>
      </c>
      <c r="R133" s="143"/>
      <c r="S133" s="140">
        <f>F133*$S$115/$F$137</f>
        <v>0</v>
      </c>
      <c r="T133" s="194">
        <f>INT(S133+0.5)</f>
        <v>0</v>
      </c>
      <c r="U133" s="202">
        <f>SUM(G133:J133)</f>
        <v>0</v>
      </c>
      <c r="V133" s="197">
        <f>IF(K133="то",2,IF(K133="и",3,IF(K133="к",1,0)))</f>
        <v>0</v>
      </c>
      <c r="W133" s="203">
        <f>U133*V133</f>
        <v>0</v>
      </c>
      <c r="X133" s="142">
        <f>$X$115*W133/$W$137</f>
        <v>0</v>
      </c>
      <c r="Y133" s="194">
        <f>INT(X133+0.5)</f>
        <v>0</v>
      </c>
      <c r="Z133" s="204">
        <f>F133+N133</f>
        <v>0</v>
      </c>
      <c r="AA133" s="205">
        <f>$AA$141*Z133/$Z$162</f>
        <v>0</v>
      </c>
      <c r="AB133" s="34">
        <f t="shared" si="74"/>
        <v>0</v>
      </c>
      <c r="AD133" s="207"/>
    </row>
    <row r="134" spans="1:30" s="145" customFormat="1" ht="22.5" customHeight="1" hidden="1">
      <c r="A134" s="42" t="s">
        <v>112</v>
      </c>
      <c r="B134" s="42"/>
      <c r="C134" s="42"/>
      <c r="D134" s="48"/>
      <c r="E134" s="34"/>
      <c r="F134" s="38">
        <f>(G134+H134+I134+J134)*15</f>
        <v>0</v>
      </c>
      <c r="G134" s="36"/>
      <c r="H134" s="36"/>
      <c r="I134" s="36"/>
      <c r="J134" s="36"/>
      <c r="K134" s="36"/>
      <c r="L134" s="39"/>
      <c r="M134" s="142">
        <f>IF(L134="кп",3,IF(L134="кр",2,IF(L134="кз",1,IF(L134="р",0.5,""))))</f>
      </c>
      <c r="N134" s="193">
        <f t="shared" si="73"/>
        <v>0</v>
      </c>
      <c r="O134" s="194"/>
      <c r="P134" s="197">
        <f>IF(L134="кп",60,IF(L134="кр",40,IF(L134="кз",20,IF(L134="р",10,0))))</f>
        <v>0</v>
      </c>
      <c r="Q134" s="140">
        <v>0</v>
      </c>
      <c r="R134" s="143"/>
      <c r="S134" s="140">
        <f>F134*$S$115/$F$137</f>
        <v>0</v>
      </c>
      <c r="T134" s="194">
        <f>INT(S134+0.5)</f>
        <v>0</v>
      </c>
      <c r="U134" s="202">
        <f>SUM(G134:J134)</f>
        <v>0</v>
      </c>
      <c r="V134" s="197">
        <f>IF(K134="то",2,IF(K134="и",3,IF(K134="к",1,0)))</f>
        <v>0</v>
      </c>
      <c r="W134" s="203">
        <f>U134*V134</f>
        <v>0</v>
      </c>
      <c r="X134" s="142">
        <f>$X$115*W134/$W$137</f>
        <v>0</v>
      </c>
      <c r="Y134" s="194">
        <f>INT(X134+0.5)</f>
        <v>0</v>
      </c>
      <c r="Z134" s="204">
        <f>F134+N134</f>
        <v>0</v>
      </c>
      <c r="AA134" s="205">
        <f>$AA$141*Z134/$Z$162</f>
        <v>0</v>
      </c>
      <c r="AB134" s="34">
        <f t="shared" si="74"/>
        <v>0</v>
      </c>
      <c r="AD134" s="207"/>
    </row>
    <row r="135" spans="1:30" s="145" customFormat="1" ht="22.5" customHeight="1" hidden="1">
      <c r="A135" s="42" t="s">
        <v>113</v>
      </c>
      <c r="B135" s="42"/>
      <c r="C135" s="42"/>
      <c r="D135" s="48"/>
      <c r="E135" s="34"/>
      <c r="F135" s="38">
        <f>(G135+H135+I135+J135)*15</f>
        <v>0</v>
      </c>
      <c r="G135" s="36"/>
      <c r="H135" s="36"/>
      <c r="I135" s="36"/>
      <c r="J135" s="36"/>
      <c r="K135" s="36"/>
      <c r="L135" s="39"/>
      <c r="M135" s="142">
        <f>IF(L135="кп",3,IF(L135="кр",2,IF(L135="кз",1,IF(L135="р",0.5,""))))</f>
      </c>
      <c r="N135" s="193">
        <f t="shared" si="73"/>
        <v>0</v>
      </c>
      <c r="O135" s="194"/>
      <c r="P135" s="197">
        <f>IF(L135="кп",60,IF(L135="кр",40,IF(L135="кз",20,IF(L135="р",10,0))))</f>
        <v>0</v>
      </c>
      <c r="Q135" s="140">
        <v>0</v>
      </c>
      <c r="R135" s="143"/>
      <c r="S135" s="140">
        <f>F135*$S$115/$F$137</f>
        <v>0</v>
      </c>
      <c r="T135" s="194">
        <f>INT(S135+0.5)</f>
        <v>0</v>
      </c>
      <c r="U135" s="202">
        <f>SUM(G135:J135)</f>
        <v>0</v>
      </c>
      <c r="V135" s="197">
        <f>IF(K135="то",2,IF(K135="и",3,IF(K135="к",1,0)))</f>
        <v>0</v>
      </c>
      <c r="W135" s="203">
        <f>U135*V135</f>
        <v>0</v>
      </c>
      <c r="X135" s="142">
        <f>$X$115*W135/$W$137</f>
        <v>0</v>
      </c>
      <c r="Y135" s="194">
        <f>INT(X135+0.5)</f>
        <v>0</v>
      </c>
      <c r="Z135" s="204">
        <f>F135+N135</f>
        <v>0</v>
      </c>
      <c r="AA135" s="205">
        <f>$AA$141*Z135/$Z$162</f>
        <v>0</v>
      </c>
      <c r="AB135" s="34">
        <f t="shared" si="74"/>
        <v>0</v>
      </c>
      <c r="AD135" s="207"/>
    </row>
    <row r="136" spans="1:30" s="145" customFormat="1" ht="22.5" customHeight="1" hidden="1">
      <c r="A136" s="42" t="s">
        <v>114</v>
      </c>
      <c r="B136" s="42"/>
      <c r="C136" s="42"/>
      <c r="D136" s="48"/>
      <c r="E136" s="34"/>
      <c r="F136" s="38">
        <f>(G136+H136+I136+J136)*15</f>
        <v>0</v>
      </c>
      <c r="G136" s="36"/>
      <c r="H136" s="36"/>
      <c r="I136" s="36"/>
      <c r="J136" s="36"/>
      <c r="K136" s="36"/>
      <c r="L136" s="39"/>
      <c r="M136" s="142">
        <f>IF(L136="кп",3,IF(L136="кр",2,IF(L136="кз",1,IF(L136="р",0.5,""))))</f>
      </c>
      <c r="N136" s="193">
        <f t="shared" si="73"/>
        <v>0</v>
      </c>
      <c r="O136" s="194"/>
      <c r="P136" s="197">
        <f>IF(L136="кп",60,IF(L136="кр",40,IF(L136="кз",20,IF(L136="р",10,0))))</f>
        <v>0</v>
      </c>
      <c r="Q136" s="140">
        <v>0</v>
      </c>
      <c r="R136" s="143"/>
      <c r="S136" s="140">
        <f>F136*$S$115/$F$137</f>
        <v>0</v>
      </c>
      <c r="T136" s="194">
        <f>INT(S136+0.5)</f>
        <v>0</v>
      </c>
      <c r="U136" s="202">
        <f>SUM(G136:J136)</f>
        <v>0</v>
      </c>
      <c r="V136" s="197">
        <f>IF(K136="то",2,IF(K136="и",3,IF(K136="к",1,0)))</f>
        <v>0</v>
      </c>
      <c r="W136" s="203">
        <f>U136*V136</f>
        <v>0</v>
      </c>
      <c r="X136" s="142">
        <f>$X$115*W136/$W$137</f>
        <v>0</v>
      </c>
      <c r="Y136" s="194">
        <f>INT(X136+0.5)</f>
        <v>0</v>
      </c>
      <c r="Z136" s="204">
        <f>F136+N136</f>
        <v>0</v>
      </c>
      <c r="AA136" s="205">
        <f>$AA$141*Z136/$Z$162</f>
        <v>0</v>
      </c>
      <c r="AB136" s="34">
        <f t="shared" si="74"/>
        <v>0</v>
      </c>
      <c r="AD136" s="207"/>
    </row>
    <row r="137" spans="1:28" s="144" customFormat="1" ht="33">
      <c r="A137" s="453" t="s">
        <v>70</v>
      </c>
      <c r="B137" s="453"/>
      <c r="C137" s="453"/>
      <c r="D137" s="453"/>
      <c r="E137" s="35">
        <v>30</v>
      </c>
      <c r="F137" s="399">
        <f>SUM(F116:F128)+F133</f>
        <v>300</v>
      </c>
      <c r="G137" s="35">
        <f>SUM(G116:G128)+G133</f>
        <v>12</v>
      </c>
      <c r="H137" s="35">
        <f>SUM(H116:H128)+H133</f>
        <v>1</v>
      </c>
      <c r="I137" s="35">
        <f>SUM(I116:I128)+I133</f>
        <v>7</v>
      </c>
      <c r="J137" s="35">
        <f>SUM(J116:J128)+J133</f>
        <v>0</v>
      </c>
      <c r="K137" s="371" t="s">
        <v>142</v>
      </c>
      <c r="L137" s="371" t="s">
        <v>313</v>
      </c>
      <c r="M137" s="219">
        <f>SUM(M116:M128,M133)</f>
        <v>4</v>
      </c>
      <c r="N137" s="218">
        <f>800-F137</f>
        <v>500</v>
      </c>
      <c r="O137" s="220">
        <f>800-F137-P137-Q137</f>
        <v>220</v>
      </c>
      <c r="P137" s="218">
        <f>SUM(P116:P128)+P133</f>
        <v>80</v>
      </c>
      <c r="Q137" s="218">
        <f>SUM(Q116:Q121)</f>
        <v>200</v>
      </c>
      <c r="R137" s="143"/>
      <c r="S137" s="218">
        <f>SUM(S116:S128)+S133</f>
        <v>220</v>
      </c>
      <c r="T137" s="218">
        <f>SUM(T116:T128)+T133</f>
        <v>220</v>
      </c>
      <c r="U137" s="221">
        <f>SUM(U116:U128)+U133</f>
        <v>20</v>
      </c>
      <c r="V137" s="35">
        <f aca="true" t="shared" si="75" ref="V137:AB137">SUM(V116:V128)+V133</f>
        <v>16</v>
      </c>
      <c r="W137" s="35">
        <f t="shared" si="75"/>
        <v>53</v>
      </c>
      <c r="X137" s="221">
        <f t="shared" si="75"/>
        <v>200</v>
      </c>
      <c r="Y137" s="220">
        <f t="shared" si="75"/>
        <v>200</v>
      </c>
      <c r="Z137" s="220">
        <f>SUM(Z116:Z128)</f>
        <v>800</v>
      </c>
      <c r="AA137" s="220">
        <f t="shared" si="75"/>
        <v>30</v>
      </c>
      <c r="AB137" s="220">
        <f t="shared" si="75"/>
        <v>30</v>
      </c>
    </row>
    <row r="138" spans="1:28" s="145" customFormat="1" ht="22.5" customHeight="1">
      <c r="A138" s="36"/>
      <c r="B138" s="42"/>
      <c r="C138" s="42" t="s">
        <v>61</v>
      </c>
      <c r="D138" s="45" t="s">
        <v>62</v>
      </c>
      <c r="E138" s="36">
        <v>1</v>
      </c>
      <c r="F138" s="36">
        <v>30</v>
      </c>
      <c r="G138" s="36"/>
      <c r="H138" s="36"/>
      <c r="I138" s="36"/>
      <c r="J138" s="36">
        <v>2</v>
      </c>
      <c r="K138" s="36"/>
      <c r="L138" s="36"/>
      <c r="M138" s="228"/>
      <c r="N138" s="223"/>
      <c r="O138" s="134"/>
      <c r="P138" s="140"/>
      <c r="Q138" s="140"/>
      <c r="R138" s="143"/>
      <c r="S138" s="197"/>
      <c r="T138" s="212"/>
      <c r="U138" s="224"/>
      <c r="V138" s="197"/>
      <c r="W138" s="203"/>
      <c r="X138" s="142"/>
      <c r="Y138" s="213"/>
      <c r="Z138" s="204"/>
      <c r="AA138" s="203"/>
      <c r="AB138" s="197"/>
    </row>
    <row r="139" spans="1:12" ht="13.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</row>
    <row r="140" spans="1:28" s="139" customFormat="1" ht="16.5">
      <c r="A140" s="37" t="s">
        <v>30</v>
      </c>
      <c r="B140" s="375" t="s">
        <v>30</v>
      </c>
      <c r="C140" s="375" t="s">
        <v>30</v>
      </c>
      <c r="D140" s="376" t="s">
        <v>71</v>
      </c>
      <c r="E140" s="37"/>
      <c r="F140" s="37"/>
      <c r="G140" s="37"/>
      <c r="H140" s="37"/>
      <c r="I140" s="37"/>
      <c r="J140" s="37"/>
      <c r="K140" s="37"/>
      <c r="L140" s="37"/>
      <c r="M140" s="137"/>
      <c r="N140" s="134"/>
      <c r="O140" s="134"/>
      <c r="P140" s="134"/>
      <c r="Q140" s="134"/>
      <c r="R140" s="138"/>
      <c r="S140" s="185"/>
      <c r="T140" s="186"/>
      <c r="U140" s="187"/>
      <c r="V140" s="185"/>
      <c r="W140" s="188"/>
      <c r="X140" s="189"/>
      <c r="Y140" s="190"/>
      <c r="Z140" s="191"/>
      <c r="AA140" s="188"/>
      <c r="AB140" s="185"/>
    </row>
    <row r="141" spans="1:28" s="200" customFormat="1" ht="16.5">
      <c r="A141" s="37"/>
      <c r="B141" s="375"/>
      <c r="C141" s="375"/>
      <c r="D141" s="377" t="s">
        <v>49</v>
      </c>
      <c r="E141" s="37"/>
      <c r="F141" s="37"/>
      <c r="G141" s="37"/>
      <c r="H141" s="37"/>
      <c r="I141" s="37"/>
      <c r="J141" s="37"/>
      <c r="K141" s="37"/>
      <c r="L141" s="37"/>
      <c r="M141" s="137"/>
      <c r="N141" s="193"/>
      <c r="O141" s="194"/>
      <c r="P141" s="134"/>
      <c r="Q141" s="134"/>
      <c r="R141" s="138"/>
      <c r="S141" s="195">
        <f>O162</f>
        <v>220</v>
      </c>
      <c r="T141" s="196"/>
      <c r="U141" s="187"/>
      <c r="V141" s="197"/>
      <c r="W141" s="188"/>
      <c r="X141" s="198">
        <v>200</v>
      </c>
      <c r="Y141" s="199"/>
      <c r="Z141" s="191"/>
      <c r="AA141" s="195">
        <v>30</v>
      </c>
      <c r="AB141" s="185"/>
    </row>
    <row r="142" spans="1:30" s="144" customFormat="1" ht="35.25" customHeight="1">
      <c r="A142" s="36">
        <v>1</v>
      </c>
      <c r="B142" s="42"/>
      <c r="C142" s="378" t="s">
        <v>150</v>
      </c>
      <c r="D142" s="380" t="s">
        <v>238</v>
      </c>
      <c r="E142" s="38">
        <v>6</v>
      </c>
      <c r="F142" s="38">
        <f>(G142+H142+I142+J142)*15</f>
        <v>60</v>
      </c>
      <c r="G142" s="364">
        <v>2</v>
      </c>
      <c r="H142" s="364"/>
      <c r="I142" s="364">
        <v>2</v>
      </c>
      <c r="J142" s="364"/>
      <c r="K142" s="364" t="s">
        <v>51</v>
      </c>
      <c r="L142" s="359" t="s">
        <v>52</v>
      </c>
      <c r="M142" s="142">
        <f>IF(L142="кп",3,IF(L142="кр",2,IF(L142="кз",1,IF(L142="р",0.5,""))))</f>
        <v>1</v>
      </c>
      <c r="N142" s="193">
        <f>SUM(O142:Q142)</f>
        <v>106</v>
      </c>
      <c r="O142" s="194">
        <v>44</v>
      </c>
      <c r="P142" s="197">
        <f>IF(L142="кп",60,IF(L142="кр",40,IF(L142="кз",20,IF(L142="р",10,0))))</f>
        <v>20</v>
      </c>
      <c r="Q142" s="140">
        <v>42</v>
      </c>
      <c r="R142" s="143"/>
      <c r="S142" s="140">
        <f>F142*$S$141/$F$162</f>
        <v>44</v>
      </c>
      <c r="T142" s="194">
        <f>INT(S142+0.5)</f>
        <v>44</v>
      </c>
      <c r="U142" s="202">
        <f>SUM(G142:J142)</f>
        <v>4</v>
      </c>
      <c r="V142" s="197">
        <f>IF(K142="то",2,IF(K142="и",3,IF(K142="к",1,0)))</f>
        <v>3</v>
      </c>
      <c r="W142" s="203">
        <f>U142*V142</f>
        <v>12</v>
      </c>
      <c r="X142" s="142">
        <f>$X$65*W142/$W$162</f>
        <v>42.10526315789474</v>
      </c>
      <c r="Y142" s="194">
        <f>INT(X142+0.5)</f>
        <v>42</v>
      </c>
      <c r="Z142" s="204">
        <f>F142+N142</f>
        <v>166</v>
      </c>
      <c r="AA142" s="205">
        <f>$AA$65*Z142/$Z$162</f>
        <v>6.225</v>
      </c>
      <c r="AB142" s="34">
        <f>INT(AA142+0.5)</f>
        <v>6</v>
      </c>
      <c r="AD142" s="206"/>
    </row>
    <row r="143" spans="1:30" s="144" customFormat="1" ht="36.75" customHeight="1">
      <c r="A143" s="36">
        <v>2</v>
      </c>
      <c r="B143" s="42"/>
      <c r="C143" s="378" t="s">
        <v>150</v>
      </c>
      <c r="D143" s="380" t="s">
        <v>329</v>
      </c>
      <c r="E143" s="38">
        <v>8</v>
      </c>
      <c r="F143" s="38">
        <f>(G143+H143+I143+J143)*15</f>
        <v>75</v>
      </c>
      <c r="G143" s="364">
        <v>3</v>
      </c>
      <c r="H143" s="364"/>
      <c r="I143" s="364">
        <v>2</v>
      </c>
      <c r="J143" s="364"/>
      <c r="K143" s="364" t="s">
        <v>51</v>
      </c>
      <c r="L143" s="359" t="s">
        <v>52</v>
      </c>
      <c r="M143" s="142">
        <f>IF(L143="кп",3,IF(L143="кр",2,IF(L143="кз",1,IF(L143="р",0.5,""))))</f>
        <v>1</v>
      </c>
      <c r="N143" s="193">
        <f>SUM(O143:Q143)</f>
        <v>128</v>
      </c>
      <c r="O143" s="194">
        <v>55</v>
      </c>
      <c r="P143" s="197">
        <f>IF(L143="кп",60,IF(L143="кр",40,IF(L143="кз",20,IF(L143="р",10,0))))</f>
        <v>20</v>
      </c>
      <c r="Q143" s="140">
        <v>53</v>
      </c>
      <c r="R143" s="143"/>
      <c r="S143" s="140">
        <f>F143*$S$141/$F$162</f>
        <v>55</v>
      </c>
      <c r="T143" s="194">
        <f>INT(S143+0.5)</f>
        <v>55</v>
      </c>
      <c r="U143" s="202">
        <f>SUM(G143:J143)</f>
        <v>5</v>
      </c>
      <c r="V143" s="197">
        <f>IF(K143="то",2,IF(K143="и",3,IF(K143="к",1,0)))</f>
        <v>3</v>
      </c>
      <c r="W143" s="203">
        <f>U143*V143</f>
        <v>15</v>
      </c>
      <c r="X143" s="142">
        <f>$X$65*W143/$W$162</f>
        <v>52.63157894736842</v>
      </c>
      <c r="Y143" s="194">
        <f>INT(X143+0.5)</f>
        <v>53</v>
      </c>
      <c r="Z143" s="204">
        <f>F143+N143</f>
        <v>203</v>
      </c>
      <c r="AA143" s="205">
        <f>$AA$65*Z143/$Z$162</f>
        <v>7.6125</v>
      </c>
      <c r="AB143" s="34">
        <f>INT(AA143+0.5)</f>
        <v>8</v>
      </c>
      <c r="AD143" s="206"/>
    </row>
    <row r="144" spans="1:30" s="144" customFormat="1" ht="16.5">
      <c r="A144" s="36">
        <v>3</v>
      </c>
      <c r="B144" s="42"/>
      <c r="C144" s="378" t="s">
        <v>150</v>
      </c>
      <c r="D144" s="354" t="s">
        <v>218</v>
      </c>
      <c r="E144" s="38">
        <v>7</v>
      </c>
      <c r="F144" s="38">
        <f>(G144+H144+I144+J144)*15</f>
        <v>60</v>
      </c>
      <c r="G144" s="364">
        <v>2</v>
      </c>
      <c r="H144" s="364"/>
      <c r="I144" s="364"/>
      <c r="J144" s="364">
        <v>2</v>
      </c>
      <c r="K144" s="364" t="s">
        <v>51</v>
      </c>
      <c r="L144" s="359" t="s">
        <v>54</v>
      </c>
      <c r="M144" s="142">
        <f>IF(L144="кп",3,IF(L144="кр",2,IF(L144="кз",1,IF(L144="р",0.5,""))))</f>
        <v>2</v>
      </c>
      <c r="N144" s="193">
        <f>SUM(O144:Q144)</f>
        <v>126</v>
      </c>
      <c r="O144" s="194">
        <v>44</v>
      </c>
      <c r="P144" s="197">
        <f>IF(L144="кп",60,IF(L144="кр",40,IF(L144="кз",20,IF(L144="р",10,0))))</f>
        <v>40</v>
      </c>
      <c r="Q144" s="140">
        <v>42</v>
      </c>
      <c r="R144" s="143"/>
      <c r="S144" s="140">
        <f>F144*$S$141/$F$162</f>
        <v>44</v>
      </c>
      <c r="T144" s="194">
        <f>INT(S144+0.5)</f>
        <v>44</v>
      </c>
      <c r="U144" s="202">
        <f>SUM(G144:J144)</f>
        <v>4</v>
      </c>
      <c r="V144" s="197">
        <f>IF(K144="то",2,IF(K144="и",3,IF(K144="к",1,0)))</f>
        <v>3</v>
      </c>
      <c r="W144" s="203">
        <f>U144*V144</f>
        <v>12</v>
      </c>
      <c r="X144" s="142">
        <f>$X$65*W144/$W$162</f>
        <v>42.10526315789474</v>
      </c>
      <c r="Y144" s="194">
        <f>INT(X144+0.5)</f>
        <v>42</v>
      </c>
      <c r="Z144" s="204">
        <f>F144+N144</f>
        <v>186</v>
      </c>
      <c r="AA144" s="205">
        <f>$AA$65*Z144/$Z$162</f>
        <v>6.975</v>
      </c>
      <c r="AB144" s="34">
        <f>INT(AA144+0.5)</f>
        <v>7</v>
      </c>
      <c r="AD144" s="207"/>
    </row>
    <row r="145" spans="1:30" s="144" customFormat="1" ht="35.25" customHeight="1">
      <c r="A145" s="36">
        <v>4</v>
      </c>
      <c r="B145" s="42"/>
      <c r="C145" s="378" t="s">
        <v>147</v>
      </c>
      <c r="D145" s="363" t="s">
        <v>217</v>
      </c>
      <c r="E145" s="38">
        <v>5</v>
      </c>
      <c r="F145" s="38">
        <f>(G145+H145+I145+J145)*15</f>
        <v>60</v>
      </c>
      <c r="G145" s="364">
        <v>2</v>
      </c>
      <c r="H145" s="364"/>
      <c r="I145" s="364">
        <v>2</v>
      </c>
      <c r="J145" s="364"/>
      <c r="K145" s="364" t="s">
        <v>51</v>
      </c>
      <c r="L145" s="359"/>
      <c r="M145" s="142">
        <f>IF(L145="кп",3,IF(L145="кр",2,IF(L145="кз",1,IF(L145="р",0.5,""))))</f>
      </c>
      <c r="N145" s="193">
        <f>SUM(O145:Q145)</f>
        <v>86</v>
      </c>
      <c r="O145" s="194">
        <v>44</v>
      </c>
      <c r="P145" s="197">
        <f>IF(L145="кп",60,IF(L145="кр",40,IF(L145="кз",20,IF(L145="р",10,0))))</f>
        <v>0</v>
      </c>
      <c r="Q145" s="140">
        <v>42</v>
      </c>
      <c r="R145" s="143"/>
      <c r="S145" s="140">
        <f>F145*$S$141/$F$162</f>
        <v>44</v>
      </c>
      <c r="T145" s="194">
        <f>INT(S145+0.5)</f>
        <v>44</v>
      </c>
      <c r="U145" s="202">
        <f>SUM(G145:J145)</f>
        <v>4</v>
      </c>
      <c r="V145" s="197">
        <f>IF(K145="то",2,IF(K145="и",3,IF(K145="к",1,0)))</f>
        <v>3</v>
      </c>
      <c r="W145" s="203">
        <f>U145*V145</f>
        <v>12</v>
      </c>
      <c r="X145" s="142">
        <f>$X$65*W145/$W$162</f>
        <v>42.10526315789474</v>
      </c>
      <c r="Y145" s="194">
        <f>INT(X145+0.5)</f>
        <v>42</v>
      </c>
      <c r="Z145" s="204">
        <f>F145+N145</f>
        <v>146</v>
      </c>
      <c r="AA145" s="205">
        <f>$AA$65*Z145/$Z$162</f>
        <v>5.475</v>
      </c>
      <c r="AB145" s="34">
        <f>INT(AA145+0.5)</f>
        <v>5</v>
      </c>
      <c r="AD145" s="207"/>
    </row>
    <row r="146" spans="1:30" s="144" customFormat="1" ht="22.5" customHeight="1">
      <c r="A146" s="36">
        <v>5</v>
      </c>
      <c r="B146" s="42"/>
      <c r="C146" s="378" t="s">
        <v>153</v>
      </c>
      <c r="D146" s="363" t="s">
        <v>154</v>
      </c>
      <c r="E146" s="38">
        <v>4</v>
      </c>
      <c r="F146" s="38">
        <f aca="true" t="shared" si="76" ref="F146:F151">(G146+H146+I146+J146)*15</f>
        <v>45</v>
      </c>
      <c r="G146" s="364">
        <v>2</v>
      </c>
      <c r="H146" s="364">
        <v>1</v>
      </c>
      <c r="I146" s="364"/>
      <c r="J146" s="364"/>
      <c r="K146" s="364" t="s">
        <v>53</v>
      </c>
      <c r="L146" s="359"/>
      <c r="M146" s="142">
        <f>IF(L146="кп",3,IF(L146="кр",2,IF(L146="кз",1,IF(L146="р",0.5,""))))</f>
      </c>
      <c r="N146" s="193">
        <f>SUM(O146:Q146)</f>
        <v>54</v>
      </c>
      <c r="O146" s="194">
        <v>33</v>
      </c>
      <c r="P146" s="197">
        <f>IF(L146="кп",60,IF(L146="кр",40,IF(L146="кз",20,IF(L146="р",10,0))))</f>
        <v>0</v>
      </c>
      <c r="Q146" s="140">
        <v>21</v>
      </c>
      <c r="R146" s="143"/>
      <c r="S146" s="140">
        <f>F146*$S$141/$F$162</f>
        <v>33</v>
      </c>
      <c r="T146" s="194">
        <f>INT(S146+0.5)</f>
        <v>33</v>
      </c>
      <c r="U146" s="202">
        <f>SUM(G146:J146)</f>
        <v>3</v>
      </c>
      <c r="V146" s="197">
        <f>IF(K146="то",2,IF(K146="и",3,IF(K146="к",1,0)))</f>
        <v>2</v>
      </c>
      <c r="W146" s="203">
        <f>U146*V146</f>
        <v>6</v>
      </c>
      <c r="X146" s="142">
        <f>$X$65*W146/$W$162</f>
        <v>21.05263157894737</v>
      </c>
      <c r="Y146" s="194">
        <f>INT(X146+0.5)</f>
        <v>21</v>
      </c>
      <c r="Z146" s="204">
        <f>F146+N146</f>
        <v>99</v>
      </c>
      <c r="AA146" s="205">
        <f>$AA$65*Z146/$Z$162</f>
        <v>3.7125</v>
      </c>
      <c r="AB146" s="34">
        <f>INT(AA146+0.5)</f>
        <v>4</v>
      </c>
      <c r="AD146" s="207"/>
    </row>
    <row r="147" spans="1:30" s="144" customFormat="1" ht="22.5" customHeight="1" hidden="1">
      <c r="A147" s="36">
        <v>6</v>
      </c>
      <c r="B147" s="42"/>
      <c r="C147" s="393"/>
      <c r="D147" s="395"/>
      <c r="E147" s="34"/>
      <c r="F147" s="38"/>
      <c r="G147" s="394"/>
      <c r="H147" s="394"/>
      <c r="I147" s="394"/>
      <c r="J147" s="394"/>
      <c r="K147" s="394"/>
      <c r="L147" s="394"/>
      <c r="M147" s="142"/>
      <c r="N147" s="193"/>
      <c r="O147" s="194"/>
      <c r="P147" s="197"/>
      <c r="Q147" s="140"/>
      <c r="R147" s="143"/>
      <c r="S147" s="140"/>
      <c r="T147" s="194"/>
      <c r="U147" s="202"/>
      <c r="V147" s="197"/>
      <c r="W147" s="203"/>
      <c r="X147" s="142"/>
      <c r="Y147" s="194"/>
      <c r="Z147" s="204"/>
      <c r="AA147" s="205"/>
      <c r="AB147" s="34"/>
      <c r="AD147" s="207"/>
    </row>
    <row r="148" spans="1:30" s="144" customFormat="1" ht="22.5" customHeight="1" hidden="1">
      <c r="A148" s="36">
        <v>7</v>
      </c>
      <c r="B148" s="42"/>
      <c r="C148" s="42"/>
      <c r="D148" s="40"/>
      <c r="E148" s="34"/>
      <c r="F148" s="38">
        <f t="shared" si="76"/>
        <v>0</v>
      </c>
      <c r="G148" s="36"/>
      <c r="H148" s="36"/>
      <c r="I148" s="36"/>
      <c r="J148" s="36"/>
      <c r="K148" s="36"/>
      <c r="L148" s="49"/>
      <c r="M148" s="142">
        <f aca="true" t="shared" si="77" ref="M148:M158">IF(L148="кп",3,IF(L148="кр",2,IF(L148="кз",1,IF(L148="р",0.5,""))))</f>
      </c>
      <c r="N148" s="193">
        <f aca="true" t="shared" si="78" ref="N148:N161">SUM(O148:Q148)</f>
        <v>0</v>
      </c>
      <c r="O148" s="140"/>
      <c r="P148" s="197">
        <f>IF(L148="кп",60,IF(L148="кр",40,IF(L148="кз",20,IF(L148="р",10,0))))</f>
        <v>0</v>
      </c>
      <c r="Q148" s="140">
        <v>0</v>
      </c>
      <c r="R148" s="143"/>
      <c r="S148" s="140">
        <f>F148*$S$141/$F$162</f>
        <v>0</v>
      </c>
      <c r="T148" s="194">
        <f>INT(S148+0.5)</f>
        <v>0</v>
      </c>
      <c r="U148" s="202">
        <f>SUM(G148:J148)</f>
        <v>0</v>
      </c>
      <c r="V148" s="197">
        <f>IF(K148="то",2,IF(K148="и",3,IF(K148="к",1,0)))</f>
        <v>0</v>
      </c>
      <c r="W148" s="203">
        <f>U148*V148</f>
        <v>0</v>
      </c>
      <c r="X148" s="142">
        <f>$X$141*W148/$W$162</f>
        <v>0</v>
      </c>
      <c r="Y148" s="194">
        <f>INT(X148+0.5)</f>
        <v>0</v>
      </c>
      <c r="Z148" s="204">
        <f>F148+N148</f>
        <v>0</v>
      </c>
      <c r="AA148" s="205">
        <f>$AA$141*Z148/$Z$162</f>
        <v>0</v>
      </c>
      <c r="AB148" s="34">
        <f aca="true" t="shared" si="79" ref="AB148:AB161">INT(AA148+0.5)</f>
        <v>0</v>
      </c>
      <c r="AD148" s="207"/>
    </row>
    <row r="149" spans="1:30" s="144" customFormat="1" ht="22.5" customHeight="1" hidden="1">
      <c r="A149" s="36">
        <v>8</v>
      </c>
      <c r="B149" s="42"/>
      <c r="C149" s="42"/>
      <c r="D149" s="40"/>
      <c r="E149" s="34"/>
      <c r="F149" s="38">
        <f t="shared" si="76"/>
        <v>0</v>
      </c>
      <c r="G149" s="36"/>
      <c r="H149" s="36"/>
      <c r="I149" s="36"/>
      <c r="J149" s="36"/>
      <c r="K149" s="36"/>
      <c r="L149" s="49"/>
      <c r="M149" s="142">
        <f t="shared" si="77"/>
      </c>
      <c r="N149" s="193">
        <f t="shared" si="78"/>
        <v>0</v>
      </c>
      <c r="O149" s="140"/>
      <c r="P149" s="197">
        <f>IF(L149="кп",60,IF(L149="кр",40,IF(L149="кз",20,IF(L149="р",10,0))))</f>
        <v>0</v>
      </c>
      <c r="Q149" s="140">
        <v>0</v>
      </c>
      <c r="R149" s="143"/>
      <c r="S149" s="140">
        <f>F149*$S$141/$F$162</f>
        <v>0</v>
      </c>
      <c r="T149" s="194">
        <f>INT(S149+0.5)</f>
        <v>0</v>
      </c>
      <c r="U149" s="202">
        <f>SUM(G149:J149)</f>
        <v>0</v>
      </c>
      <c r="V149" s="197">
        <f>IF(K149="то",2,IF(K149="и",3,IF(K149="к",1,0)))</f>
        <v>0</v>
      </c>
      <c r="W149" s="203">
        <f>U149*V149</f>
        <v>0</v>
      </c>
      <c r="X149" s="142">
        <f>$X$141*W149/$W$162</f>
        <v>0</v>
      </c>
      <c r="Y149" s="194">
        <f>INT(X149+0.5)</f>
        <v>0</v>
      </c>
      <c r="Z149" s="204">
        <f>F149+N149</f>
        <v>0</v>
      </c>
      <c r="AA149" s="205">
        <f>$AA$141*Z149/$Z$162</f>
        <v>0</v>
      </c>
      <c r="AB149" s="34">
        <f t="shared" si="79"/>
        <v>0</v>
      </c>
      <c r="AD149" s="207"/>
    </row>
    <row r="150" spans="1:30" s="144" customFormat="1" ht="22.5" customHeight="1" hidden="1">
      <c r="A150" s="36">
        <v>9</v>
      </c>
      <c r="B150" s="42"/>
      <c r="C150" s="42"/>
      <c r="D150" s="40"/>
      <c r="E150" s="34"/>
      <c r="F150" s="38">
        <f t="shared" si="76"/>
        <v>0</v>
      </c>
      <c r="G150" s="36"/>
      <c r="H150" s="36"/>
      <c r="I150" s="36"/>
      <c r="J150" s="36"/>
      <c r="K150" s="36"/>
      <c r="L150" s="49"/>
      <c r="M150" s="142">
        <f t="shared" si="77"/>
      </c>
      <c r="N150" s="193">
        <f t="shared" si="78"/>
        <v>0</v>
      </c>
      <c r="O150" s="140"/>
      <c r="P150" s="197">
        <f>IF(L150="кп",60,IF(L150="кр",40,IF(L150="кз",20,IF(L150="р",10,0))))</f>
        <v>0</v>
      </c>
      <c r="Q150" s="140">
        <v>0</v>
      </c>
      <c r="R150" s="143"/>
      <c r="S150" s="140">
        <f>F150*$S$141/$F$162</f>
        <v>0</v>
      </c>
      <c r="T150" s="194">
        <f>INT(S150+0.5)</f>
        <v>0</v>
      </c>
      <c r="U150" s="202">
        <f>SUM(G150:J150)</f>
        <v>0</v>
      </c>
      <c r="V150" s="197">
        <f>IF(K150="то",2,IF(K150="и",3,IF(K150="к",1,0)))</f>
        <v>0</v>
      </c>
      <c r="W150" s="203">
        <f>U150*V150</f>
        <v>0</v>
      </c>
      <c r="X150" s="142">
        <f>$X$141*W150/$W$162</f>
        <v>0</v>
      </c>
      <c r="Y150" s="194">
        <f>INT(X150+0.5)</f>
        <v>0</v>
      </c>
      <c r="Z150" s="204">
        <f>F150+N150</f>
        <v>0</v>
      </c>
      <c r="AA150" s="205">
        <f>$AA$141*Z150/$Z$162</f>
        <v>0</v>
      </c>
      <c r="AB150" s="34">
        <f t="shared" si="79"/>
        <v>0</v>
      </c>
      <c r="AD150" s="207"/>
    </row>
    <row r="151" spans="1:30" s="144" customFormat="1" ht="22.5" customHeight="1" hidden="1">
      <c r="A151" s="36">
        <v>10</v>
      </c>
      <c r="B151" s="42"/>
      <c r="C151" s="42"/>
      <c r="D151" s="40"/>
      <c r="E151" s="34"/>
      <c r="F151" s="38">
        <f t="shared" si="76"/>
        <v>0</v>
      </c>
      <c r="G151" s="36"/>
      <c r="H151" s="36"/>
      <c r="I151" s="36"/>
      <c r="J151" s="36"/>
      <c r="K151" s="36"/>
      <c r="L151" s="49"/>
      <c r="M151" s="142">
        <f t="shared" si="77"/>
      </c>
      <c r="N151" s="193">
        <f t="shared" si="78"/>
        <v>0</v>
      </c>
      <c r="O151" s="140"/>
      <c r="P151" s="197">
        <f>IF(L151="кп",60,IF(L151="кр",40,IF(L151="кз",20,IF(L151="р",10,0))))</f>
        <v>0</v>
      </c>
      <c r="Q151" s="140">
        <v>0</v>
      </c>
      <c r="R151" s="143"/>
      <c r="S151" s="140">
        <f>F151*$S$141/$F$162</f>
        <v>0</v>
      </c>
      <c r="T151" s="194">
        <f>INT(S151+0.5)</f>
        <v>0</v>
      </c>
      <c r="U151" s="202">
        <f>SUM(G151:J151)</f>
        <v>0</v>
      </c>
      <c r="V151" s="197">
        <f>IF(K151="то",2,IF(K151="и",3,IF(K151="к",1,0)))</f>
        <v>0</v>
      </c>
      <c r="W151" s="203">
        <f>U151*V151</f>
        <v>0</v>
      </c>
      <c r="X151" s="142">
        <f>$X$141*W151/$W$162</f>
        <v>0</v>
      </c>
      <c r="Y151" s="194">
        <f>INT(X151+0.5)</f>
        <v>0</v>
      </c>
      <c r="Z151" s="204">
        <f>F151+N151</f>
        <v>0</v>
      </c>
      <c r="AA151" s="205">
        <f>$AA$141*Z151/$Z$162</f>
        <v>0</v>
      </c>
      <c r="AB151" s="34">
        <f t="shared" si="79"/>
        <v>0</v>
      </c>
      <c r="AD151" s="207"/>
    </row>
    <row r="152" spans="1:30" s="144" customFormat="1" ht="22.5" customHeight="1" hidden="1">
      <c r="A152" s="36"/>
      <c r="B152" s="42"/>
      <c r="C152" s="42"/>
      <c r="D152" s="48" t="s">
        <v>55</v>
      </c>
      <c r="E152" s="34"/>
      <c r="F152" s="36"/>
      <c r="G152" s="36"/>
      <c r="H152" s="36"/>
      <c r="I152" s="36"/>
      <c r="J152" s="36"/>
      <c r="K152" s="36"/>
      <c r="L152" s="36"/>
      <c r="M152" s="142">
        <f t="shared" si="77"/>
      </c>
      <c r="N152" s="193">
        <f t="shared" si="78"/>
        <v>0</v>
      </c>
      <c r="O152" s="140"/>
      <c r="P152" s="197"/>
      <c r="Q152" s="142"/>
      <c r="R152" s="143"/>
      <c r="S152" s="140"/>
      <c r="T152" s="212"/>
      <c r="U152" s="202"/>
      <c r="V152" s="197"/>
      <c r="W152" s="203"/>
      <c r="X152" s="142"/>
      <c r="Y152" s="213"/>
      <c r="Z152" s="204"/>
      <c r="AA152" s="205"/>
      <c r="AB152" s="34"/>
      <c r="AD152" s="207"/>
    </row>
    <row r="153" spans="1:30" s="145" customFormat="1" ht="22.5" customHeight="1" hidden="1">
      <c r="A153" s="42" t="s">
        <v>56</v>
      </c>
      <c r="B153" s="42"/>
      <c r="C153" s="42"/>
      <c r="D153" s="48"/>
      <c r="E153" s="34"/>
      <c r="F153" s="38">
        <f>(G153+H153+I153+J153)*15</f>
        <v>0</v>
      </c>
      <c r="G153" s="36"/>
      <c r="H153" s="36"/>
      <c r="I153" s="36"/>
      <c r="J153" s="36"/>
      <c r="K153" s="36"/>
      <c r="L153" s="39"/>
      <c r="M153" s="142">
        <f t="shared" si="77"/>
      </c>
      <c r="N153" s="193">
        <f t="shared" si="78"/>
        <v>0</v>
      </c>
      <c r="O153" s="140"/>
      <c r="P153" s="197">
        <f>IF(L153="кп",60,IF(L153="кр",40,IF(L153="кз",20,IF(L153="р",10,0))))</f>
        <v>0</v>
      </c>
      <c r="Q153" s="140">
        <v>0</v>
      </c>
      <c r="R153" s="143"/>
      <c r="S153" s="140">
        <f>F153*$S$141/$F$162</f>
        <v>0</v>
      </c>
      <c r="T153" s="194">
        <f>INT(S153+0.5)</f>
        <v>0</v>
      </c>
      <c r="U153" s="202">
        <f>SUM(G153:J153)</f>
        <v>0</v>
      </c>
      <c r="V153" s="197">
        <f>IF(K153="то",2,IF(K153="и",3,IF(K153="к",1,0)))</f>
        <v>0</v>
      </c>
      <c r="W153" s="203">
        <f>U153*V153</f>
        <v>0</v>
      </c>
      <c r="X153" s="142">
        <f>$X$141*W153/$W$162</f>
        <v>0</v>
      </c>
      <c r="Y153" s="194">
        <f>INT(X153+0.5)</f>
        <v>0</v>
      </c>
      <c r="Z153" s="204">
        <f>F153+N153</f>
        <v>0</v>
      </c>
      <c r="AA153" s="205">
        <f>$AA$141*Z153/$Z$162</f>
        <v>0</v>
      </c>
      <c r="AB153" s="34">
        <f t="shared" si="79"/>
        <v>0</v>
      </c>
      <c r="AD153" s="207"/>
    </row>
    <row r="154" spans="1:30" s="145" customFormat="1" ht="22.5" customHeight="1" hidden="1">
      <c r="A154" s="42" t="s">
        <v>57</v>
      </c>
      <c r="B154" s="42"/>
      <c r="C154" s="42"/>
      <c r="D154" s="48"/>
      <c r="E154" s="34"/>
      <c r="F154" s="38">
        <f>(G154+H154+I154+J154)*15</f>
        <v>0</v>
      </c>
      <c r="G154" s="36"/>
      <c r="H154" s="36"/>
      <c r="I154" s="36"/>
      <c r="J154" s="36"/>
      <c r="K154" s="36"/>
      <c r="L154" s="39"/>
      <c r="M154" s="142">
        <f t="shared" si="77"/>
      </c>
      <c r="N154" s="193">
        <f t="shared" si="78"/>
        <v>0</v>
      </c>
      <c r="O154" s="140"/>
      <c r="P154" s="197">
        <f>IF(L154="кп",60,IF(L154="кр",40,IF(L154="кз",20,IF(L154="р",10,0))))</f>
        <v>0</v>
      </c>
      <c r="Q154" s="140">
        <v>0</v>
      </c>
      <c r="R154" s="143"/>
      <c r="S154" s="140">
        <f>F154*$S$141/$F$162</f>
        <v>0</v>
      </c>
      <c r="T154" s="194">
        <f>INT(S154+0.5)</f>
        <v>0</v>
      </c>
      <c r="U154" s="202">
        <f>SUM(G154:J154)</f>
        <v>0</v>
      </c>
      <c r="V154" s="197">
        <f>IF(K154="то",2,IF(K154="и",3,IF(K154="к",1,0)))</f>
        <v>0</v>
      </c>
      <c r="W154" s="203">
        <f>U154*V154</f>
        <v>0</v>
      </c>
      <c r="X154" s="142">
        <f>$X$141*W154/$W$162</f>
        <v>0</v>
      </c>
      <c r="Y154" s="194">
        <f>INT(X154+0.5)</f>
        <v>0</v>
      </c>
      <c r="Z154" s="204">
        <f>F154+N154</f>
        <v>0</v>
      </c>
      <c r="AA154" s="205">
        <f>$AA$141*Z154/$Z$162</f>
        <v>0</v>
      </c>
      <c r="AB154" s="34">
        <f t="shared" si="79"/>
        <v>0</v>
      </c>
      <c r="AD154" s="207"/>
    </row>
    <row r="155" spans="1:30" s="145" customFormat="1" ht="22.5" customHeight="1" hidden="1">
      <c r="A155" s="42" t="s">
        <v>58</v>
      </c>
      <c r="B155" s="42"/>
      <c r="C155" s="42"/>
      <c r="D155" s="48"/>
      <c r="E155" s="34"/>
      <c r="F155" s="38">
        <f>(G155+H155+I155+J155)*15</f>
        <v>0</v>
      </c>
      <c r="G155" s="36"/>
      <c r="H155" s="36"/>
      <c r="I155" s="36"/>
      <c r="J155" s="36"/>
      <c r="K155" s="36"/>
      <c r="L155" s="39"/>
      <c r="M155" s="142">
        <f t="shared" si="77"/>
      </c>
      <c r="N155" s="193">
        <f t="shared" si="78"/>
        <v>0</v>
      </c>
      <c r="O155" s="140"/>
      <c r="P155" s="197">
        <f>IF(L155="кп",60,IF(L155="кр",40,IF(L155="кз",20,IF(L155="р",10,0))))</f>
        <v>0</v>
      </c>
      <c r="Q155" s="140">
        <v>0</v>
      </c>
      <c r="R155" s="143"/>
      <c r="S155" s="140">
        <f>F155*$S$141/$F$162</f>
        <v>0</v>
      </c>
      <c r="T155" s="194">
        <f>INT(S155+0.5)</f>
        <v>0</v>
      </c>
      <c r="U155" s="202">
        <f>SUM(G155:J155)</f>
        <v>0</v>
      </c>
      <c r="V155" s="197">
        <f>IF(K155="то",2,IF(K155="и",3,IF(K155="к",1,0)))</f>
        <v>0</v>
      </c>
      <c r="W155" s="203">
        <f>U155*V155</f>
        <v>0</v>
      </c>
      <c r="X155" s="142">
        <f>$X$141*W155/$W$162</f>
        <v>0</v>
      </c>
      <c r="Y155" s="194">
        <f>INT(X155+0.5)</f>
        <v>0</v>
      </c>
      <c r="Z155" s="204">
        <f>F155+N155</f>
        <v>0</v>
      </c>
      <c r="AA155" s="205">
        <f>$AA$141*Z155/$Z$162</f>
        <v>0</v>
      </c>
      <c r="AB155" s="34">
        <f t="shared" si="79"/>
        <v>0</v>
      </c>
      <c r="AD155" s="207"/>
    </row>
    <row r="156" spans="1:30" s="145" customFormat="1" ht="22.5" customHeight="1" hidden="1">
      <c r="A156" s="42" t="s">
        <v>59</v>
      </c>
      <c r="B156" s="42"/>
      <c r="C156" s="42"/>
      <c r="D156" s="48"/>
      <c r="E156" s="34"/>
      <c r="F156" s="38">
        <f>(G156+H156+I156+J156)*15</f>
        <v>0</v>
      </c>
      <c r="G156" s="36"/>
      <c r="H156" s="36"/>
      <c r="I156" s="36"/>
      <c r="J156" s="36"/>
      <c r="K156" s="36"/>
      <c r="L156" s="39"/>
      <c r="M156" s="142">
        <f t="shared" si="77"/>
      </c>
      <c r="N156" s="193">
        <f t="shared" si="78"/>
        <v>0</v>
      </c>
      <c r="O156" s="140"/>
      <c r="P156" s="197">
        <f>IF(L156="кп",60,IF(L156="кр",40,IF(L156="кз",20,IF(L156="р",10,0))))</f>
        <v>0</v>
      </c>
      <c r="Q156" s="140">
        <v>0</v>
      </c>
      <c r="R156" s="143"/>
      <c r="S156" s="140">
        <f>F156*$S$141/$F$162</f>
        <v>0</v>
      </c>
      <c r="T156" s="194">
        <f>INT(S156+0.5)</f>
        <v>0</v>
      </c>
      <c r="U156" s="202">
        <f>SUM(G156:J156)</f>
        <v>0</v>
      </c>
      <c r="V156" s="197">
        <f>IF(K156="то",2,IF(K156="и",3,IF(K156="к",1,0)))</f>
        <v>0</v>
      </c>
      <c r="W156" s="203">
        <f>U156*V156</f>
        <v>0</v>
      </c>
      <c r="X156" s="142">
        <f>$X$141*W156/$W$162</f>
        <v>0</v>
      </c>
      <c r="Y156" s="194">
        <f>INT(X156+0.5)</f>
        <v>0</v>
      </c>
      <c r="Z156" s="204">
        <f>F156+N156</f>
        <v>0</v>
      </c>
      <c r="AA156" s="205">
        <f>$AA$141*Z156/$Z$162</f>
        <v>0</v>
      </c>
      <c r="AB156" s="34">
        <f t="shared" si="79"/>
        <v>0</v>
      </c>
      <c r="AD156" s="207"/>
    </row>
    <row r="157" spans="1:30" s="144" customFormat="1" ht="22.5" customHeight="1" hidden="1">
      <c r="A157" s="36"/>
      <c r="B157" s="42"/>
      <c r="C157" s="42"/>
      <c r="D157" s="48" t="s">
        <v>55</v>
      </c>
      <c r="E157" s="34"/>
      <c r="F157" s="36"/>
      <c r="G157" s="36"/>
      <c r="H157" s="36"/>
      <c r="I157" s="36"/>
      <c r="J157" s="36"/>
      <c r="K157" s="36"/>
      <c r="L157" s="36"/>
      <c r="M157" s="142">
        <f t="shared" si="77"/>
      </c>
      <c r="N157" s="193">
        <f t="shared" si="78"/>
        <v>0</v>
      </c>
      <c r="O157" s="140"/>
      <c r="P157" s="197"/>
      <c r="Q157" s="140"/>
      <c r="R157" s="143"/>
      <c r="S157" s="140"/>
      <c r="T157" s="212"/>
      <c r="U157" s="202"/>
      <c r="V157" s="197"/>
      <c r="W157" s="203"/>
      <c r="X157" s="142"/>
      <c r="Y157" s="213"/>
      <c r="Z157" s="204"/>
      <c r="AA157" s="205"/>
      <c r="AB157" s="34"/>
      <c r="AD157" s="207"/>
    </row>
    <row r="158" spans="1:30" s="145" customFormat="1" ht="22.5" customHeight="1" hidden="1">
      <c r="A158" s="42" t="s">
        <v>111</v>
      </c>
      <c r="B158" s="42"/>
      <c r="C158" s="42"/>
      <c r="D158" s="48"/>
      <c r="E158" s="34"/>
      <c r="F158" s="38">
        <f>(G158+H158+I158+J158)*15</f>
        <v>0</v>
      </c>
      <c r="G158" s="36"/>
      <c r="H158" s="36"/>
      <c r="I158" s="36"/>
      <c r="J158" s="36"/>
      <c r="K158" s="36"/>
      <c r="L158" s="39"/>
      <c r="M158" s="142">
        <f t="shared" si="77"/>
      </c>
      <c r="N158" s="193">
        <f t="shared" si="78"/>
        <v>0</v>
      </c>
      <c r="O158" s="140"/>
      <c r="P158" s="197">
        <f>IF(L158="кп",60,IF(L158="кр",40,IF(L158="кз",20,IF(L158="р",10,0))))</f>
        <v>0</v>
      </c>
      <c r="Q158" s="140">
        <v>0</v>
      </c>
      <c r="R158" s="143"/>
      <c r="S158" s="140">
        <f>F158*$S$141/$F$162</f>
        <v>0</v>
      </c>
      <c r="T158" s="194">
        <f>INT(S158+0.5)</f>
        <v>0</v>
      </c>
      <c r="U158" s="202">
        <f>SUM(G158:J158)</f>
        <v>0</v>
      </c>
      <c r="V158" s="197">
        <f>IF(K158="то",2,IF(K158="и",3,IF(K158="к",1,0)))</f>
        <v>0</v>
      </c>
      <c r="W158" s="203">
        <f>U158*V158</f>
        <v>0</v>
      </c>
      <c r="X158" s="142">
        <f>$X$141*W158/$W$162</f>
        <v>0</v>
      </c>
      <c r="Y158" s="194">
        <f>INT(X158+0.5)</f>
        <v>0</v>
      </c>
      <c r="Z158" s="204">
        <f>F158+N158</f>
        <v>0</v>
      </c>
      <c r="AA158" s="205">
        <f>$AA$141*Z158/$Z$162</f>
        <v>0</v>
      </c>
      <c r="AB158" s="34">
        <f t="shared" si="79"/>
        <v>0</v>
      </c>
      <c r="AD158" s="207"/>
    </row>
    <row r="159" spans="1:30" s="145" customFormat="1" ht="22.5" customHeight="1" hidden="1">
      <c r="A159" s="42" t="s">
        <v>112</v>
      </c>
      <c r="B159" s="42"/>
      <c r="C159" s="42"/>
      <c r="D159" s="48"/>
      <c r="E159" s="34"/>
      <c r="F159" s="38">
        <f>(G159+H159+I159+J159)*15</f>
        <v>0</v>
      </c>
      <c r="G159" s="36"/>
      <c r="H159" s="36"/>
      <c r="I159" s="36"/>
      <c r="J159" s="36"/>
      <c r="K159" s="36"/>
      <c r="L159" s="39"/>
      <c r="M159" s="142">
        <f>IF(L159="кп",3,IF(L159="кр",2,IF(L159="кз",1,IF(L159="р",0.5,""))))</f>
      </c>
      <c r="N159" s="193">
        <f t="shared" si="78"/>
        <v>0</v>
      </c>
      <c r="O159" s="140"/>
      <c r="P159" s="197">
        <f>IF(L159="кп",60,IF(L159="кр",40,IF(L159="кз",20,IF(L159="р",10,0))))</f>
        <v>0</v>
      </c>
      <c r="Q159" s="140">
        <v>0</v>
      </c>
      <c r="R159" s="143"/>
      <c r="S159" s="140">
        <f>F159*$S$141/$F$162</f>
        <v>0</v>
      </c>
      <c r="T159" s="194">
        <f>INT(S159+0.5)</f>
        <v>0</v>
      </c>
      <c r="U159" s="202">
        <f>SUM(G159:J159)</f>
        <v>0</v>
      </c>
      <c r="V159" s="197">
        <f>IF(K159="то",2,IF(K159="и",3,IF(K159="к",1,0)))</f>
        <v>0</v>
      </c>
      <c r="W159" s="203">
        <f>U159*V159</f>
        <v>0</v>
      </c>
      <c r="X159" s="142">
        <f>$X$141*W159/$W$162</f>
        <v>0</v>
      </c>
      <c r="Y159" s="194">
        <f>INT(X159+0.5)</f>
        <v>0</v>
      </c>
      <c r="Z159" s="204">
        <f>F159+N159</f>
        <v>0</v>
      </c>
      <c r="AA159" s="205">
        <f>$AA$141*Z159/$Z$162</f>
        <v>0</v>
      </c>
      <c r="AB159" s="34">
        <f t="shared" si="79"/>
        <v>0</v>
      </c>
      <c r="AD159" s="207"/>
    </row>
    <row r="160" spans="1:30" s="145" customFormat="1" ht="22.5" customHeight="1" hidden="1">
      <c r="A160" s="42" t="s">
        <v>113</v>
      </c>
      <c r="B160" s="42"/>
      <c r="C160" s="42"/>
      <c r="D160" s="48"/>
      <c r="E160" s="34"/>
      <c r="F160" s="38">
        <f>(G160+H160+I160+J160)*15</f>
        <v>0</v>
      </c>
      <c r="G160" s="36"/>
      <c r="H160" s="36"/>
      <c r="I160" s="36"/>
      <c r="J160" s="36"/>
      <c r="K160" s="36"/>
      <c r="L160" s="39"/>
      <c r="M160" s="142">
        <f>IF(L160="кп",3,IF(L160="кр",2,IF(L160="кз",1,IF(L160="р",0.5,""))))</f>
      </c>
      <c r="N160" s="193">
        <f t="shared" si="78"/>
        <v>0</v>
      </c>
      <c r="O160" s="140"/>
      <c r="P160" s="197">
        <f>IF(L160="кп",60,IF(L160="кр",40,IF(L160="кз",20,IF(L160="р",10,0))))</f>
        <v>0</v>
      </c>
      <c r="Q160" s="140">
        <v>0</v>
      </c>
      <c r="R160" s="143"/>
      <c r="S160" s="140">
        <f>F160*$S$141/$F$162</f>
        <v>0</v>
      </c>
      <c r="T160" s="194">
        <f>INT(S160+0.5)</f>
        <v>0</v>
      </c>
      <c r="U160" s="202">
        <f>SUM(G160:J160)</f>
        <v>0</v>
      </c>
      <c r="V160" s="197">
        <f>IF(K160="то",2,IF(K160="и",3,IF(K160="к",1,0)))</f>
        <v>0</v>
      </c>
      <c r="W160" s="203">
        <f>U160*V160</f>
        <v>0</v>
      </c>
      <c r="X160" s="142">
        <f>$X$141*W160/$W$162</f>
        <v>0</v>
      </c>
      <c r="Y160" s="194">
        <f>INT(X160+0.5)</f>
        <v>0</v>
      </c>
      <c r="Z160" s="204">
        <f>F160+N160</f>
        <v>0</v>
      </c>
      <c r="AA160" s="205">
        <f>$AA$141*Z160/$Z$162</f>
        <v>0</v>
      </c>
      <c r="AB160" s="34">
        <f t="shared" si="79"/>
        <v>0</v>
      </c>
      <c r="AD160" s="207"/>
    </row>
    <row r="161" spans="1:30" s="145" customFormat="1" ht="22.5" customHeight="1" hidden="1">
      <c r="A161" s="42" t="s">
        <v>114</v>
      </c>
      <c r="B161" s="42"/>
      <c r="C161" s="42"/>
      <c r="D161" s="48"/>
      <c r="E161" s="34"/>
      <c r="F161" s="38">
        <f>(G161+H161+I161+J161)*15</f>
        <v>0</v>
      </c>
      <c r="G161" s="36"/>
      <c r="H161" s="36"/>
      <c r="I161" s="36"/>
      <c r="J161" s="36"/>
      <c r="K161" s="36"/>
      <c r="L161" s="39"/>
      <c r="M161" s="142">
        <f>IF(L161="кп",3,IF(L161="кр",2,IF(L161="кз",1,IF(L161="р",0.5,""))))</f>
      </c>
      <c r="N161" s="193">
        <f t="shared" si="78"/>
        <v>0</v>
      </c>
      <c r="O161" s="140"/>
      <c r="P161" s="197">
        <f>IF(L161="кп",60,IF(L161="кр",40,IF(L161="кз",20,IF(L161="р",10,0))))</f>
        <v>0</v>
      </c>
      <c r="Q161" s="140">
        <v>0</v>
      </c>
      <c r="R161" s="143"/>
      <c r="S161" s="140">
        <f>F161*$S$141/$F$162</f>
        <v>0</v>
      </c>
      <c r="T161" s="194">
        <f>INT(S161+0.5)</f>
        <v>0</v>
      </c>
      <c r="U161" s="202">
        <f>SUM(G161:J161)</f>
        <v>0</v>
      </c>
      <c r="V161" s="197">
        <f>IF(K161="то",2,IF(K161="и",3,IF(K161="к",1,0)))</f>
        <v>0</v>
      </c>
      <c r="W161" s="203">
        <f>U161*V161</f>
        <v>0</v>
      </c>
      <c r="X161" s="142">
        <f>$X$141*W161/$W$162</f>
        <v>0</v>
      </c>
      <c r="Y161" s="194">
        <f>INT(X161+0.5)</f>
        <v>0</v>
      </c>
      <c r="Z161" s="204">
        <f>F161+N161</f>
        <v>0</v>
      </c>
      <c r="AA161" s="205">
        <f>$AA$141*Z161/$Z$162</f>
        <v>0</v>
      </c>
      <c r="AB161" s="34">
        <f t="shared" si="79"/>
        <v>0</v>
      </c>
      <c r="AD161" s="207"/>
    </row>
    <row r="162" spans="1:28" s="144" customFormat="1" ht="49.5">
      <c r="A162" s="453" t="s">
        <v>72</v>
      </c>
      <c r="B162" s="453"/>
      <c r="C162" s="453"/>
      <c r="D162" s="453"/>
      <c r="E162" s="35">
        <v>30</v>
      </c>
      <c r="F162" s="399">
        <f>SUM(F142:F153)+F158</f>
        <v>300</v>
      </c>
      <c r="G162" s="35">
        <f>SUM(G142:G153)+G158</f>
        <v>11</v>
      </c>
      <c r="H162" s="35">
        <f>SUM(H142:H153)+H158</f>
        <v>1</v>
      </c>
      <c r="I162" s="35">
        <f>SUM(I142:I153)+I158</f>
        <v>6</v>
      </c>
      <c r="J162" s="35">
        <f>SUM(J142:J153)+J158</f>
        <v>2</v>
      </c>
      <c r="K162" s="371" t="s">
        <v>228</v>
      </c>
      <c r="L162" s="371" t="s">
        <v>317</v>
      </c>
      <c r="M162" s="219">
        <f>SUM(M142:M153,M158)</f>
        <v>4</v>
      </c>
      <c r="N162" s="218">
        <f>800-F162</f>
        <v>500</v>
      </c>
      <c r="O162" s="220">
        <f>800-F162-P162-Q162</f>
        <v>220</v>
      </c>
      <c r="P162" s="218">
        <f>SUM(P142:P153)+P158</f>
        <v>80</v>
      </c>
      <c r="Q162" s="218">
        <f>SUM(Q142:Q153)+Q158</f>
        <v>200</v>
      </c>
      <c r="R162" s="143"/>
      <c r="S162" s="218">
        <f>SUM(S142:S153)+S158</f>
        <v>220</v>
      </c>
      <c r="T162" s="218">
        <f>SUM(T142:T153)+T158</f>
        <v>220</v>
      </c>
      <c r="U162" s="221">
        <f>SUM(U142:U153)+U158</f>
        <v>20</v>
      </c>
      <c r="V162" s="35">
        <f aca="true" t="shared" si="80" ref="V162:AB162">SUM(V142:V153)+V158</f>
        <v>14</v>
      </c>
      <c r="W162" s="35">
        <f t="shared" si="80"/>
        <v>57</v>
      </c>
      <c r="X162" s="221">
        <f t="shared" si="80"/>
        <v>200</v>
      </c>
      <c r="Y162" s="220">
        <f t="shared" si="80"/>
        <v>200</v>
      </c>
      <c r="Z162" s="220">
        <f>SUM(Z142:Z153)</f>
        <v>800</v>
      </c>
      <c r="AA162" s="220">
        <f t="shared" si="80"/>
        <v>30</v>
      </c>
      <c r="AB162" s="220">
        <f t="shared" si="80"/>
        <v>30</v>
      </c>
    </row>
    <row r="163" spans="1:28" s="145" customFormat="1" ht="22.5" customHeight="1">
      <c r="A163" s="36"/>
      <c r="B163" s="42"/>
      <c r="C163" s="42" t="s">
        <v>61</v>
      </c>
      <c r="D163" s="45" t="s">
        <v>62</v>
      </c>
      <c r="E163" s="36">
        <v>1</v>
      </c>
      <c r="F163" s="36">
        <v>30</v>
      </c>
      <c r="G163" s="36"/>
      <c r="H163" s="36"/>
      <c r="I163" s="36"/>
      <c r="J163" s="36">
        <v>2</v>
      </c>
      <c r="K163" s="36" t="s">
        <v>50</v>
      </c>
      <c r="L163" s="36"/>
      <c r="M163" s="228"/>
      <c r="N163" s="223"/>
      <c r="O163" s="134"/>
      <c r="P163" s="140"/>
      <c r="Q163" s="140"/>
      <c r="R163" s="143"/>
      <c r="S163" s="197"/>
      <c r="T163" s="212"/>
      <c r="U163" s="224"/>
      <c r="V163" s="197"/>
      <c r="W163" s="203"/>
      <c r="X163" s="142"/>
      <c r="Y163" s="213"/>
      <c r="Z163" s="204"/>
      <c r="AA163" s="203"/>
      <c r="AB163" s="197"/>
    </row>
    <row r="164" spans="1:12" ht="13.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</row>
    <row r="165" spans="1:28" s="139" customFormat="1" ht="16.5">
      <c r="A165" s="37" t="s">
        <v>30</v>
      </c>
      <c r="B165" s="375" t="s">
        <v>30</v>
      </c>
      <c r="C165" s="375" t="s">
        <v>30</v>
      </c>
      <c r="D165" s="376" t="s">
        <v>73</v>
      </c>
      <c r="E165" s="37"/>
      <c r="F165" s="37"/>
      <c r="G165" s="37"/>
      <c r="H165" s="37"/>
      <c r="I165" s="37"/>
      <c r="J165" s="37"/>
      <c r="K165" s="37"/>
      <c r="L165" s="37"/>
      <c r="M165" s="137"/>
      <c r="N165" s="134"/>
      <c r="O165" s="134"/>
      <c r="P165" s="134"/>
      <c r="Q165" s="134"/>
      <c r="R165" s="138"/>
      <c r="S165" s="185"/>
      <c r="T165" s="186"/>
      <c r="U165" s="187"/>
      <c r="V165" s="185"/>
      <c r="W165" s="188"/>
      <c r="X165" s="189"/>
      <c r="Y165" s="190"/>
      <c r="Z165" s="191"/>
      <c r="AA165" s="188"/>
      <c r="AB165" s="185"/>
    </row>
    <row r="166" spans="1:28" s="200" customFormat="1" ht="16.5">
      <c r="A166" s="37"/>
      <c r="B166" s="375"/>
      <c r="C166" s="375"/>
      <c r="D166" s="377" t="s">
        <v>49</v>
      </c>
      <c r="E166" s="37"/>
      <c r="F166" s="37"/>
      <c r="G166" s="37"/>
      <c r="H166" s="37"/>
      <c r="I166" s="37"/>
      <c r="J166" s="37"/>
      <c r="K166" s="37"/>
      <c r="L166" s="37"/>
      <c r="M166" s="137"/>
      <c r="N166" s="193"/>
      <c r="O166" s="194"/>
      <c r="P166" s="134"/>
      <c r="Q166" s="134"/>
      <c r="R166" s="138"/>
      <c r="S166" s="195">
        <f>O190</f>
        <v>180</v>
      </c>
      <c r="T166" s="196"/>
      <c r="U166" s="187"/>
      <c r="V166" s="197"/>
      <c r="W166" s="188"/>
      <c r="X166" s="198">
        <v>200</v>
      </c>
      <c r="Y166" s="199"/>
      <c r="Z166" s="191"/>
      <c r="AA166" s="195">
        <v>30</v>
      </c>
      <c r="AB166" s="185"/>
    </row>
    <row r="167" spans="1:30" s="144" customFormat="1" ht="36.75" customHeight="1">
      <c r="A167" s="36">
        <v>1</v>
      </c>
      <c r="B167" s="42"/>
      <c r="C167" s="378" t="s">
        <v>150</v>
      </c>
      <c r="D167" s="380" t="s">
        <v>239</v>
      </c>
      <c r="E167" s="34">
        <f>AB167</f>
        <v>5</v>
      </c>
      <c r="F167" s="38">
        <f aca="true" t="shared" si="81" ref="F167:F177">(G167+H167+I167+J167)*15</f>
        <v>60</v>
      </c>
      <c r="G167" s="364">
        <v>2</v>
      </c>
      <c r="H167" s="364"/>
      <c r="I167" s="364">
        <v>2</v>
      </c>
      <c r="J167" s="364"/>
      <c r="K167" s="364" t="s">
        <v>51</v>
      </c>
      <c r="L167" s="359"/>
      <c r="M167" s="142">
        <f>IF(L167="кп",3,IF(L167="кр",2,IF(L167="кз",1,IF(L167="р",0.5,""))))</f>
      </c>
      <c r="N167" s="193">
        <f>SUM(O167:Q167)</f>
        <v>85</v>
      </c>
      <c r="O167" s="194">
        <f>T167</f>
        <v>36</v>
      </c>
      <c r="P167" s="197">
        <f>IF(L167="кп",60,IF(L167="кр",40,IF(L167="кз",20,IF(L167="р",10,0))))</f>
        <v>0</v>
      </c>
      <c r="Q167" s="140">
        <f>Y167</f>
        <v>49</v>
      </c>
      <c r="R167" s="143"/>
      <c r="S167" s="140">
        <f>F167*$S$166/$F$190</f>
        <v>36</v>
      </c>
      <c r="T167" s="194">
        <f>INT(S167+0.5)</f>
        <v>36</v>
      </c>
      <c r="U167" s="202">
        <f>SUM(G167:J167)</f>
        <v>4</v>
      </c>
      <c r="V167" s="197">
        <f>IF(K167="то",2,IF(K167="и",3,IF(K167="к",1,0)))</f>
        <v>3</v>
      </c>
      <c r="W167" s="203">
        <f>U167*V167</f>
        <v>12</v>
      </c>
      <c r="X167" s="142">
        <f>$X$65*W167/$W$190</f>
        <v>48.97959183673469</v>
      </c>
      <c r="Y167" s="194">
        <f>INT(X167+0.5)</f>
        <v>49</v>
      </c>
      <c r="Z167" s="204">
        <f>F167+N167</f>
        <v>145</v>
      </c>
      <c r="AA167" s="205">
        <f>$AA$65*Z167/$Z$190</f>
        <v>5.4375</v>
      </c>
      <c r="AB167" s="34">
        <f>INT(AA167+0.5)</f>
        <v>5</v>
      </c>
      <c r="AD167" s="206"/>
    </row>
    <row r="168" spans="1:30" s="144" customFormat="1" ht="22.5" customHeight="1">
      <c r="A168" s="36">
        <v>2</v>
      </c>
      <c r="B168" s="42"/>
      <c r="C168" s="378" t="s">
        <v>150</v>
      </c>
      <c r="D168" s="363" t="s">
        <v>219</v>
      </c>
      <c r="E168" s="34">
        <f>AB168</f>
        <v>7</v>
      </c>
      <c r="F168" s="38">
        <f t="shared" si="81"/>
        <v>75</v>
      </c>
      <c r="G168" s="364">
        <v>2</v>
      </c>
      <c r="H168" s="364"/>
      <c r="I168" s="364">
        <v>3</v>
      </c>
      <c r="J168" s="364"/>
      <c r="K168" s="364" t="s">
        <v>53</v>
      </c>
      <c r="L168" s="364" t="s">
        <v>52</v>
      </c>
      <c r="M168" s="142">
        <f>IF(L168="кп",3,IF(L168="кр",2,IF(L168="кз",1,IF(L168="р",0.5,""))))</f>
        <v>1</v>
      </c>
      <c r="N168" s="193">
        <f>SUM(O168:Q168)</f>
        <v>106</v>
      </c>
      <c r="O168" s="194">
        <f>T168</f>
        <v>45</v>
      </c>
      <c r="P168" s="197">
        <f>IF(L168="кп",60,IF(L168="кр",40,IF(L168="кз",20,IF(L168="р",10,0))))</f>
        <v>20</v>
      </c>
      <c r="Q168" s="140">
        <f>Y168</f>
        <v>41</v>
      </c>
      <c r="R168" s="143"/>
      <c r="S168" s="140">
        <f>F168*$S$166/$F$190</f>
        <v>45</v>
      </c>
      <c r="T168" s="194">
        <f>INT(S168+0.5)</f>
        <v>45</v>
      </c>
      <c r="U168" s="202">
        <f>SUM(G168:J168)</f>
        <v>5</v>
      </c>
      <c r="V168" s="197">
        <f>IF(K168="то",2,IF(K168="и",3,IF(K168="к",1,0)))</f>
        <v>2</v>
      </c>
      <c r="W168" s="203">
        <f>U168*V168</f>
        <v>10</v>
      </c>
      <c r="X168" s="142">
        <f>$X$65*W168/$W$190</f>
        <v>40.816326530612244</v>
      </c>
      <c r="Y168" s="194">
        <f>INT(X168+0.5)</f>
        <v>41</v>
      </c>
      <c r="Z168" s="204">
        <f>F168+N168</f>
        <v>181</v>
      </c>
      <c r="AA168" s="205">
        <f>$AA$65*Z168/$Z$190</f>
        <v>6.7875</v>
      </c>
      <c r="AB168" s="34">
        <f>INT(AA168+0.5)</f>
        <v>7</v>
      </c>
      <c r="AD168" s="206"/>
    </row>
    <row r="169" spans="1:30" s="144" customFormat="1" ht="22.5" customHeight="1">
      <c r="A169" s="36"/>
      <c r="B169" s="42"/>
      <c r="C169" s="378"/>
      <c r="D169" s="398" t="s">
        <v>159</v>
      </c>
      <c r="E169" s="38"/>
      <c r="F169" s="38"/>
      <c r="G169" s="364"/>
      <c r="H169" s="364"/>
      <c r="I169" s="364"/>
      <c r="J169" s="364"/>
      <c r="K169" s="364"/>
      <c r="L169" s="364"/>
      <c r="M169" s="142"/>
      <c r="N169" s="193"/>
      <c r="O169" s="140"/>
      <c r="P169" s="197"/>
      <c r="Q169" s="140"/>
      <c r="R169" s="143"/>
      <c r="S169" s="140"/>
      <c r="T169" s="194"/>
      <c r="U169" s="202"/>
      <c r="V169" s="197"/>
      <c r="W169" s="203"/>
      <c r="X169" s="142"/>
      <c r="Y169" s="194"/>
      <c r="Z169" s="204"/>
      <c r="AA169" s="205"/>
      <c r="AB169" s="34"/>
      <c r="AD169" s="207"/>
    </row>
    <row r="170" spans="1:30" s="144" customFormat="1" ht="30.75" customHeight="1">
      <c r="A170" s="36" t="s">
        <v>198</v>
      </c>
      <c r="B170" s="42"/>
      <c r="C170" s="378" t="s">
        <v>130</v>
      </c>
      <c r="D170" s="363" t="s">
        <v>156</v>
      </c>
      <c r="E170" s="34">
        <f>AB170</f>
        <v>7</v>
      </c>
      <c r="F170" s="38">
        <f>(G170+H170+I170+J170)*15</f>
        <v>75</v>
      </c>
      <c r="G170" s="364">
        <v>3</v>
      </c>
      <c r="H170" s="364"/>
      <c r="I170" s="364">
        <v>2</v>
      </c>
      <c r="J170" s="364"/>
      <c r="K170" s="364" t="s">
        <v>51</v>
      </c>
      <c r="L170" s="364"/>
      <c r="M170" s="142">
        <f>IF(L170="кп",3,IF(L170="кр",2,IF(L170="кз",1,IF(L170="р",0.5,""))))</f>
      </c>
      <c r="N170" s="193">
        <f>SUM(O170:Q170)</f>
        <v>106</v>
      </c>
      <c r="O170" s="194">
        <f>T170</f>
        <v>45</v>
      </c>
      <c r="P170" s="197">
        <f aca="true" t="shared" si="82" ref="P170:P177">IF(L170="кп",60,IF(L170="кр",40,IF(L170="кз",20,IF(L170="р",10,0))))</f>
        <v>0</v>
      </c>
      <c r="Q170" s="140">
        <f>Y170</f>
        <v>61</v>
      </c>
      <c r="R170" s="143"/>
      <c r="S170" s="140">
        <f aca="true" t="shared" si="83" ref="S170:S177">F170*$S$166/$F$190</f>
        <v>45</v>
      </c>
      <c r="T170" s="194">
        <f aca="true" t="shared" si="84" ref="T170:T177">INT(S170+0.5)</f>
        <v>45</v>
      </c>
      <c r="U170" s="202">
        <f aca="true" t="shared" si="85" ref="U170:U177">SUM(G170:J170)</f>
        <v>5</v>
      </c>
      <c r="V170" s="197">
        <f aca="true" t="shared" si="86" ref="V170:V177">IF(K170="то",2,IF(K170="и",3,IF(K170="к",1,0)))</f>
        <v>3</v>
      </c>
      <c r="W170" s="203">
        <f aca="true" t="shared" si="87" ref="W170:W177">U170*V170</f>
        <v>15</v>
      </c>
      <c r="X170" s="142">
        <f>$X$65*W170/$W$190</f>
        <v>61.224489795918366</v>
      </c>
      <c r="Y170" s="194">
        <f aca="true" t="shared" si="88" ref="Y170:Y177">INT(X170+0.5)</f>
        <v>61</v>
      </c>
      <c r="Z170" s="204">
        <f aca="true" t="shared" si="89" ref="Z170:Z177">F170+N170</f>
        <v>181</v>
      </c>
      <c r="AA170" s="205">
        <f>$AA$65*Z170/$Z$190</f>
        <v>6.7875</v>
      </c>
      <c r="AB170" s="34">
        <f>INT(AA170+0.5)</f>
        <v>7</v>
      </c>
      <c r="AD170" s="207"/>
    </row>
    <row r="171" spans="1:30" s="144" customFormat="1" ht="35.25" customHeight="1">
      <c r="A171" s="36" t="s">
        <v>199</v>
      </c>
      <c r="B171" s="42"/>
      <c r="C171" s="393" t="s">
        <v>130</v>
      </c>
      <c r="D171" s="395" t="s">
        <v>220</v>
      </c>
      <c r="E171" s="34">
        <f>AB171</f>
        <v>4</v>
      </c>
      <c r="F171" s="38">
        <f>(G171+H171+I171+J171)*15</f>
        <v>30</v>
      </c>
      <c r="G171" s="394"/>
      <c r="H171" s="394"/>
      <c r="I171" s="394"/>
      <c r="J171" s="394">
        <v>2</v>
      </c>
      <c r="K171" s="394"/>
      <c r="L171" s="364" t="s">
        <v>151</v>
      </c>
      <c r="M171" s="142">
        <f>IF(L171="кп",3,IF(L171="кр",2,IF(L171="кз",1,IF(L171="р",0.5,""))))</f>
        <v>3</v>
      </c>
      <c r="N171" s="193">
        <f>SUM(O171:Q171)</f>
        <v>78</v>
      </c>
      <c r="O171" s="194">
        <f>T171</f>
        <v>18</v>
      </c>
      <c r="P171" s="197">
        <f t="shared" si="82"/>
        <v>60</v>
      </c>
      <c r="Q171" s="140">
        <f>Y171</f>
        <v>0</v>
      </c>
      <c r="R171" s="143"/>
      <c r="S171" s="140">
        <f t="shared" si="83"/>
        <v>18</v>
      </c>
      <c r="T171" s="194">
        <f t="shared" si="84"/>
        <v>18</v>
      </c>
      <c r="U171" s="202">
        <f t="shared" si="85"/>
        <v>2</v>
      </c>
      <c r="V171" s="197">
        <f t="shared" si="86"/>
        <v>0</v>
      </c>
      <c r="W171" s="203">
        <f t="shared" si="87"/>
        <v>0</v>
      </c>
      <c r="X171" s="142">
        <f>$X$65*W171/$W$190</f>
        <v>0</v>
      </c>
      <c r="Y171" s="194">
        <f t="shared" si="88"/>
        <v>0</v>
      </c>
      <c r="Z171" s="204">
        <f t="shared" si="89"/>
        <v>108</v>
      </c>
      <c r="AA171" s="205">
        <f>$AA$65*Z171/$Z$190</f>
        <v>4.05</v>
      </c>
      <c r="AB171" s="34">
        <f>INT(AA171+0.5)</f>
        <v>4</v>
      </c>
      <c r="AD171" s="207"/>
    </row>
    <row r="172" spans="1:30" s="144" customFormat="1" ht="30" customHeight="1">
      <c r="A172" s="36" t="s">
        <v>200</v>
      </c>
      <c r="B172" s="42"/>
      <c r="C172" s="378" t="s">
        <v>130</v>
      </c>
      <c r="D172" s="403" t="s">
        <v>333</v>
      </c>
      <c r="E172" s="34">
        <f>AB172</f>
        <v>7</v>
      </c>
      <c r="F172" s="38">
        <f>(G172+H172+I172+J172)*15</f>
        <v>60</v>
      </c>
      <c r="G172" s="364">
        <v>2</v>
      </c>
      <c r="H172" s="364"/>
      <c r="I172" s="364">
        <v>2</v>
      </c>
      <c r="J172" s="364"/>
      <c r="K172" s="364" t="s">
        <v>51</v>
      </c>
      <c r="L172" s="359" t="s">
        <v>54</v>
      </c>
      <c r="M172" s="142">
        <f>IF(L172="кп",3,IF(L172="кр",2,IF(L172="кз",1,IF(L172="р",0.5,""))))</f>
        <v>2</v>
      </c>
      <c r="N172" s="193">
        <f>SUM(O172:Q172)</f>
        <v>125</v>
      </c>
      <c r="O172" s="194">
        <f>T172</f>
        <v>36</v>
      </c>
      <c r="P172" s="197">
        <f t="shared" si="82"/>
        <v>40</v>
      </c>
      <c r="Q172" s="140">
        <f>Y172</f>
        <v>49</v>
      </c>
      <c r="R172" s="143"/>
      <c r="S172" s="140">
        <f t="shared" si="83"/>
        <v>36</v>
      </c>
      <c r="T172" s="194">
        <f t="shared" si="84"/>
        <v>36</v>
      </c>
      <c r="U172" s="202">
        <f t="shared" si="85"/>
        <v>4</v>
      </c>
      <c r="V172" s="197">
        <f t="shared" si="86"/>
        <v>3</v>
      </c>
      <c r="W172" s="203">
        <f t="shared" si="87"/>
        <v>12</v>
      </c>
      <c r="X172" s="142">
        <f>$X$65*W172/$W$190</f>
        <v>48.97959183673469</v>
      </c>
      <c r="Y172" s="194">
        <f t="shared" si="88"/>
        <v>49</v>
      </c>
      <c r="Z172" s="204">
        <f t="shared" si="89"/>
        <v>185</v>
      </c>
      <c r="AA172" s="205">
        <f>$AA$65*Z172/$Z$190</f>
        <v>6.9375</v>
      </c>
      <c r="AB172" s="34">
        <f>INT(AA172+0.5)</f>
        <v>7</v>
      </c>
      <c r="AD172" s="207"/>
    </row>
    <row r="173" spans="1:30" s="144" customFormat="1" ht="21.75" customHeight="1" hidden="1">
      <c r="A173" s="36">
        <v>6</v>
      </c>
      <c r="B173" s="42"/>
      <c r="C173" s="97"/>
      <c r="D173" s="97"/>
      <c r="E173" s="34"/>
      <c r="F173" s="38">
        <f t="shared" si="81"/>
        <v>0</v>
      </c>
      <c r="G173" s="250"/>
      <c r="H173" s="250"/>
      <c r="I173" s="250"/>
      <c r="J173" s="250"/>
      <c r="K173" s="250"/>
      <c r="L173" s="250"/>
      <c r="M173" s="142">
        <f aca="true" t="shared" si="90" ref="M173:M184">IF(L173="кп",3,IF(L173="кр",2,IF(L173="кз",1,IF(L173="р",0.5,""))))</f>
      </c>
      <c r="N173" s="193">
        <f>SUM(O174:Q174)</f>
        <v>0</v>
      </c>
      <c r="O173" s="140"/>
      <c r="P173" s="197">
        <f t="shared" si="82"/>
        <v>0</v>
      </c>
      <c r="Q173" s="140">
        <v>0</v>
      </c>
      <c r="R173" s="143"/>
      <c r="S173" s="140">
        <f t="shared" si="83"/>
        <v>0</v>
      </c>
      <c r="T173" s="194">
        <f t="shared" si="84"/>
        <v>0</v>
      </c>
      <c r="U173" s="202">
        <f t="shared" si="85"/>
        <v>0</v>
      </c>
      <c r="V173" s="197">
        <f t="shared" si="86"/>
        <v>0</v>
      </c>
      <c r="W173" s="203">
        <f t="shared" si="87"/>
        <v>0</v>
      </c>
      <c r="X173" s="142">
        <f>$X$166*W173/$W$190</f>
        <v>0</v>
      </c>
      <c r="Y173" s="194">
        <f t="shared" si="88"/>
        <v>0</v>
      </c>
      <c r="Z173" s="204">
        <f t="shared" si="89"/>
        <v>0</v>
      </c>
      <c r="AA173" s="205">
        <f>$AA$166*Z173/$Z$190</f>
        <v>0</v>
      </c>
      <c r="AB173" s="34">
        <f aca="true" t="shared" si="91" ref="AB173:AB188">INT(AA173+0.5)</f>
        <v>0</v>
      </c>
      <c r="AD173" s="207"/>
    </row>
    <row r="174" spans="1:30" s="144" customFormat="1" ht="21.75" customHeight="1" hidden="1">
      <c r="A174" s="36">
        <v>7</v>
      </c>
      <c r="B174" s="42"/>
      <c r="C174" s="42"/>
      <c r="D174" s="258"/>
      <c r="E174" s="34"/>
      <c r="F174" s="38">
        <f t="shared" si="81"/>
        <v>0</v>
      </c>
      <c r="G174" s="36"/>
      <c r="H174" s="36"/>
      <c r="I174" s="36"/>
      <c r="J174" s="36"/>
      <c r="K174" s="36"/>
      <c r="L174" s="49"/>
      <c r="M174" s="142">
        <f t="shared" si="90"/>
      </c>
      <c r="N174" s="193">
        <f>SUM(O175:Q175)</f>
        <v>0</v>
      </c>
      <c r="O174" s="140"/>
      <c r="P174" s="197">
        <f t="shared" si="82"/>
        <v>0</v>
      </c>
      <c r="Q174" s="140">
        <v>0</v>
      </c>
      <c r="R174" s="143"/>
      <c r="S174" s="140">
        <f t="shared" si="83"/>
        <v>0</v>
      </c>
      <c r="T174" s="194">
        <f t="shared" si="84"/>
        <v>0</v>
      </c>
      <c r="U174" s="202">
        <f t="shared" si="85"/>
        <v>0</v>
      </c>
      <c r="V174" s="197">
        <f t="shared" si="86"/>
        <v>0</v>
      </c>
      <c r="W174" s="203">
        <f t="shared" si="87"/>
        <v>0</v>
      </c>
      <c r="X174" s="142">
        <f>$X$166*W174/$W$190</f>
        <v>0</v>
      </c>
      <c r="Y174" s="194">
        <f t="shared" si="88"/>
        <v>0</v>
      </c>
      <c r="Z174" s="204">
        <f t="shared" si="89"/>
        <v>0</v>
      </c>
      <c r="AA174" s="205">
        <f>$AA$166*Z174/$Z$190</f>
        <v>0</v>
      </c>
      <c r="AB174" s="34">
        <f t="shared" si="91"/>
        <v>0</v>
      </c>
      <c r="AD174" s="207"/>
    </row>
    <row r="175" spans="1:30" s="144" customFormat="1" ht="21.75" customHeight="1" hidden="1">
      <c r="A175" s="36">
        <v>8</v>
      </c>
      <c r="B175" s="42"/>
      <c r="C175" s="42"/>
      <c r="D175" s="40"/>
      <c r="E175" s="34"/>
      <c r="F175" s="38">
        <f t="shared" si="81"/>
        <v>0</v>
      </c>
      <c r="G175" s="36"/>
      <c r="H175" s="36"/>
      <c r="I175" s="36"/>
      <c r="J175" s="36"/>
      <c r="K175" s="36"/>
      <c r="L175" s="49"/>
      <c r="M175" s="142">
        <f t="shared" si="90"/>
      </c>
      <c r="N175" s="193">
        <f>SUM(O176:Q176)</f>
        <v>0</v>
      </c>
      <c r="O175" s="140"/>
      <c r="P175" s="197">
        <f t="shared" si="82"/>
        <v>0</v>
      </c>
      <c r="Q175" s="140">
        <v>0</v>
      </c>
      <c r="R175" s="143"/>
      <c r="S175" s="140">
        <f t="shared" si="83"/>
        <v>0</v>
      </c>
      <c r="T175" s="194">
        <f t="shared" si="84"/>
        <v>0</v>
      </c>
      <c r="U175" s="202">
        <f t="shared" si="85"/>
        <v>0</v>
      </c>
      <c r="V175" s="197">
        <f t="shared" si="86"/>
        <v>0</v>
      </c>
      <c r="W175" s="203">
        <f t="shared" si="87"/>
        <v>0</v>
      </c>
      <c r="X175" s="142">
        <f>$X$166*W175/$W$190</f>
        <v>0</v>
      </c>
      <c r="Y175" s="194">
        <f t="shared" si="88"/>
        <v>0</v>
      </c>
      <c r="Z175" s="204">
        <f t="shared" si="89"/>
        <v>0</v>
      </c>
      <c r="AA175" s="205">
        <f>$AA$166*Z175/$Z$190</f>
        <v>0</v>
      </c>
      <c r="AB175" s="34">
        <f t="shared" si="91"/>
        <v>0</v>
      </c>
      <c r="AD175" s="207"/>
    </row>
    <row r="176" spans="1:30" s="144" customFormat="1" ht="21.75" customHeight="1" hidden="1">
      <c r="A176" s="36">
        <v>9</v>
      </c>
      <c r="B176" s="42"/>
      <c r="C176" s="42"/>
      <c r="D176" s="40"/>
      <c r="E176" s="34"/>
      <c r="F176" s="38">
        <f t="shared" si="81"/>
        <v>0</v>
      </c>
      <c r="G176" s="36"/>
      <c r="H176" s="36"/>
      <c r="I176" s="36"/>
      <c r="J176" s="36"/>
      <c r="K176" s="36"/>
      <c r="L176" s="49"/>
      <c r="M176" s="142">
        <f t="shared" si="90"/>
      </c>
      <c r="N176" s="193">
        <f>SUM(O177:Q177)</f>
        <v>0</v>
      </c>
      <c r="O176" s="140"/>
      <c r="P176" s="197">
        <f t="shared" si="82"/>
        <v>0</v>
      </c>
      <c r="Q176" s="140">
        <v>0</v>
      </c>
      <c r="R176" s="143"/>
      <c r="S176" s="140">
        <f t="shared" si="83"/>
        <v>0</v>
      </c>
      <c r="T176" s="194">
        <f t="shared" si="84"/>
        <v>0</v>
      </c>
      <c r="U176" s="202">
        <f t="shared" si="85"/>
        <v>0</v>
      </c>
      <c r="V176" s="197">
        <f t="shared" si="86"/>
        <v>0</v>
      </c>
      <c r="W176" s="203">
        <f t="shared" si="87"/>
        <v>0</v>
      </c>
      <c r="X176" s="142">
        <f>$X$166*W176/$W$190</f>
        <v>0</v>
      </c>
      <c r="Y176" s="194">
        <f t="shared" si="88"/>
        <v>0</v>
      </c>
      <c r="Z176" s="204">
        <f t="shared" si="89"/>
        <v>0</v>
      </c>
      <c r="AA176" s="205">
        <f>$AA$166*Z176/$Z$190</f>
        <v>0</v>
      </c>
      <c r="AB176" s="34">
        <f t="shared" si="91"/>
        <v>0</v>
      </c>
      <c r="AD176" s="207"/>
    </row>
    <row r="177" spans="1:30" s="144" customFormat="1" ht="21.75" customHeight="1" hidden="1">
      <c r="A177" s="36">
        <v>10</v>
      </c>
      <c r="B177" s="42"/>
      <c r="C177" s="42"/>
      <c r="D177" s="40"/>
      <c r="E177" s="34"/>
      <c r="F177" s="38">
        <f t="shared" si="81"/>
        <v>0</v>
      </c>
      <c r="G177" s="36"/>
      <c r="H177" s="36"/>
      <c r="I177" s="36"/>
      <c r="J177" s="36"/>
      <c r="K177" s="36"/>
      <c r="L177" s="49"/>
      <c r="M177" s="142">
        <f t="shared" si="90"/>
      </c>
      <c r="N177" s="193">
        <f>SUM(O178:Q178)</f>
        <v>0</v>
      </c>
      <c r="O177" s="140"/>
      <c r="P177" s="197">
        <f t="shared" si="82"/>
        <v>0</v>
      </c>
      <c r="Q177" s="140">
        <v>0</v>
      </c>
      <c r="R177" s="143"/>
      <c r="S177" s="140">
        <f t="shared" si="83"/>
        <v>0</v>
      </c>
      <c r="T177" s="194">
        <f t="shared" si="84"/>
        <v>0</v>
      </c>
      <c r="U177" s="202">
        <f t="shared" si="85"/>
        <v>0</v>
      </c>
      <c r="V177" s="197">
        <f t="shared" si="86"/>
        <v>0</v>
      </c>
      <c r="W177" s="203">
        <f t="shared" si="87"/>
        <v>0</v>
      </c>
      <c r="X177" s="142">
        <f>$X$166*W177/$W$190</f>
        <v>0</v>
      </c>
      <c r="Y177" s="194">
        <f t="shared" si="88"/>
        <v>0</v>
      </c>
      <c r="Z177" s="204">
        <f t="shared" si="89"/>
        <v>0</v>
      </c>
      <c r="AA177" s="205">
        <f>$AA$166*Z177/$Z$190</f>
        <v>0</v>
      </c>
      <c r="AB177" s="34">
        <f t="shared" si="91"/>
        <v>0</v>
      </c>
      <c r="AD177" s="207"/>
    </row>
    <row r="178" spans="1:30" s="144" customFormat="1" ht="21.75" customHeight="1">
      <c r="A178" s="36"/>
      <c r="B178" s="42"/>
      <c r="C178" s="42"/>
      <c r="D178" s="258" t="s">
        <v>160</v>
      </c>
      <c r="E178" s="34"/>
      <c r="F178" s="36"/>
      <c r="G178" s="36"/>
      <c r="H178" s="36"/>
      <c r="I178" s="36"/>
      <c r="J178" s="36"/>
      <c r="K178" s="36"/>
      <c r="L178" s="36"/>
      <c r="M178" s="142">
        <f t="shared" si="90"/>
      </c>
      <c r="N178" s="211"/>
      <c r="O178" s="140"/>
      <c r="P178" s="197"/>
      <c r="Q178" s="140"/>
      <c r="R178" s="143"/>
      <c r="S178" s="140"/>
      <c r="T178" s="212"/>
      <c r="U178" s="202"/>
      <c r="V178" s="197"/>
      <c r="W178" s="203"/>
      <c r="X178" s="142"/>
      <c r="Y178" s="213"/>
      <c r="Z178" s="204"/>
      <c r="AA178" s="205"/>
      <c r="AB178" s="34"/>
      <c r="AD178" s="207"/>
    </row>
    <row r="179" spans="1:30" s="145" customFormat="1" ht="45" customHeight="1">
      <c r="A179" s="36" t="s">
        <v>201</v>
      </c>
      <c r="B179" s="42"/>
      <c r="C179" s="378" t="s">
        <v>150</v>
      </c>
      <c r="D179" s="380" t="s">
        <v>305</v>
      </c>
      <c r="E179" s="34">
        <f>AB179</f>
        <v>7</v>
      </c>
      <c r="F179" s="38">
        <f>(G179+H179+I179+J179)*15</f>
        <v>75</v>
      </c>
      <c r="G179" s="364">
        <v>3</v>
      </c>
      <c r="H179" s="364"/>
      <c r="I179" s="364">
        <v>2</v>
      </c>
      <c r="J179" s="364"/>
      <c r="K179" s="364" t="s">
        <v>51</v>
      </c>
      <c r="L179" s="364"/>
      <c r="M179" s="142">
        <f>IF(L179="кп",3,IF(L179="кр",2,IF(L179="кз",1,IF(L179="р",0.5,""))))</f>
      </c>
      <c r="N179" s="193">
        <f>SUM(O179:Q179)</f>
        <v>106</v>
      </c>
      <c r="O179" s="194">
        <f>T179</f>
        <v>45</v>
      </c>
      <c r="P179" s="197">
        <f>IF(L179="кп",60,IF(L179="кр",40,IF(L179="кз",20,IF(L179="р",10,0))))</f>
        <v>0</v>
      </c>
      <c r="Q179" s="140">
        <f>Y179</f>
        <v>61</v>
      </c>
      <c r="R179" s="143"/>
      <c r="S179" s="140">
        <f>F179*$S$166/$F$190</f>
        <v>45</v>
      </c>
      <c r="T179" s="194">
        <f>INT(S179+0.5)</f>
        <v>45</v>
      </c>
      <c r="U179" s="202">
        <f>SUM(G179:J179)</f>
        <v>5</v>
      </c>
      <c r="V179" s="197">
        <f>IF(K179="то",2,IF(K179="и",3,IF(K179="к",1,0)))</f>
        <v>3</v>
      </c>
      <c r="W179" s="203">
        <f>U179*V179</f>
        <v>15</v>
      </c>
      <c r="X179" s="142">
        <f>$X$65*W179/$W$190</f>
        <v>61.224489795918366</v>
      </c>
      <c r="Y179" s="194">
        <f>INT(X179+0.5)</f>
        <v>61</v>
      </c>
      <c r="Z179" s="204">
        <f>F179+N179</f>
        <v>181</v>
      </c>
      <c r="AA179" s="205">
        <f>$AA$65*Z179/$Z$190</f>
        <v>6.7875</v>
      </c>
      <c r="AB179" s="34">
        <f>INT(AA179+0.5)</f>
        <v>7</v>
      </c>
      <c r="AD179" s="207"/>
    </row>
    <row r="180" spans="1:30" s="145" customFormat="1" ht="39" customHeight="1">
      <c r="A180" s="36" t="s">
        <v>202</v>
      </c>
      <c r="B180" s="42"/>
      <c r="C180" s="393" t="s">
        <v>150</v>
      </c>
      <c r="D180" s="380" t="s">
        <v>324</v>
      </c>
      <c r="E180" s="34">
        <f>AB180</f>
        <v>4</v>
      </c>
      <c r="F180" s="38">
        <f>(G180+H180+I180+J180)*15</f>
        <v>30</v>
      </c>
      <c r="G180" s="394"/>
      <c r="H180" s="394"/>
      <c r="I180" s="394"/>
      <c r="J180" s="394">
        <v>2</v>
      </c>
      <c r="K180" s="394"/>
      <c r="L180" s="364" t="s">
        <v>151</v>
      </c>
      <c r="M180" s="142">
        <f>IF(L180="кп",3,IF(L180="кр",2,IF(L180="кз",1,IF(L180="р",0.5,""))))</f>
        <v>3</v>
      </c>
      <c r="N180" s="193">
        <f>SUM(O180:Q180)</f>
        <v>78</v>
      </c>
      <c r="O180" s="194">
        <f>T180</f>
        <v>18</v>
      </c>
      <c r="P180" s="197">
        <f>IF(L180="кп",60,IF(L180="кр",40,IF(L180="кз",20,IF(L180="р",10,0))))</f>
        <v>60</v>
      </c>
      <c r="Q180" s="140">
        <f>Y180</f>
        <v>0</v>
      </c>
      <c r="R180" s="143"/>
      <c r="S180" s="140">
        <f>F180*$S$166/$F$190</f>
        <v>18</v>
      </c>
      <c r="T180" s="194">
        <f>INT(S180+0.5)</f>
        <v>18</v>
      </c>
      <c r="U180" s="202">
        <f>SUM(G180:J180)</f>
        <v>2</v>
      </c>
      <c r="V180" s="197">
        <f>IF(K180="то",2,IF(K180="и",3,IF(K180="к",1,0)))</f>
        <v>0</v>
      </c>
      <c r="W180" s="203">
        <f>U180*V180</f>
        <v>0</v>
      </c>
      <c r="X180" s="142">
        <f>$X$65*W180/$W$190</f>
        <v>0</v>
      </c>
      <c r="Y180" s="194">
        <f>INT(X180+0.5)</f>
        <v>0</v>
      </c>
      <c r="Z180" s="204">
        <f>F180+N180</f>
        <v>108</v>
      </c>
      <c r="AA180" s="205">
        <f>$AA$65*Z180/$Z$190</f>
        <v>4.05</v>
      </c>
      <c r="AB180" s="34">
        <f>INT(AA180+0.5)</f>
        <v>4</v>
      </c>
      <c r="AD180" s="207"/>
    </row>
    <row r="181" spans="1:30" s="145" customFormat="1" ht="21.75" customHeight="1" hidden="1">
      <c r="A181" s="42" t="s">
        <v>58</v>
      </c>
      <c r="B181" s="42"/>
      <c r="C181" s="42"/>
      <c r="D181" s="48"/>
      <c r="E181" s="34"/>
      <c r="F181" s="38">
        <f>(G181+H181+I181+J181)*15</f>
        <v>0</v>
      </c>
      <c r="G181" s="36"/>
      <c r="H181" s="36"/>
      <c r="I181" s="36"/>
      <c r="J181" s="36"/>
      <c r="K181" s="36"/>
      <c r="L181" s="39"/>
      <c r="M181" s="142">
        <f t="shared" si="90"/>
      </c>
      <c r="N181" s="193">
        <f>SUM(O182:Q182)</f>
        <v>0</v>
      </c>
      <c r="O181" s="140"/>
      <c r="P181" s="197">
        <f>IF(L181="кп",60,IF(L181="кр",40,IF(L181="кз",20,IF(L181="р",10,0))))</f>
        <v>0</v>
      </c>
      <c r="Q181" s="140">
        <v>0</v>
      </c>
      <c r="R181" s="143"/>
      <c r="S181" s="140">
        <f>F181*$S$166/$F$190</f>
        <v>0</v>
      </c>
      <c r="T181" s="194">
        <f>INT(S181+0.5)</f>
        <v>0</v>
      </c>
      <c r="U181" s="202">
        <f>SUM(G181:J181)</f>
        <v>0</v>
      </c>
      <c r="V181" s="197">
        <f>IF(K181="то",2,IF(K181="и",3,IF(K181="к",1,0)))</f>
        <v>0</v>
      </c>
      <c r="W181" s="203">
        <f>U181*V181</f>
        <v>0</v>
      </c>
      <c r="X181" s="142">
        <f>$X$166*W181/$W$190</f>
        <v>0</v>
      </c>
      <c r="Y181" s="194">
        <f>INT(X181+0.5)</f>
        <v>0</v>
      </c>
      <c r="Z181" s="204">
        <f>F181+N181</f>
        <v>0</v>
      </c>
      <c r="AA181" s="205">
        <f>$AA$166*Z181/$Z$190</f>
        <v>0</v>
      </c>
      <c r="AB181" s="34">
        <f t="shared" si="91"/>
        <v>0</v>
      </c>
      <c r="AD181" s="207"/>
    </row>
    <row r="182" spans="1:30" s="145" customFormat="1" ht="21.75" customHeight="1" hidden="1">
      <c r="A182" s="42" t="s">
        <v>59</v>
      </c>
      <c r="B182" s="42"/>
      <c r="C182" s="42"/>
      <c r="D182" s="48"/>
      <c r="E182" s="34"/>
      <c r="F182" s="38">
        <f>(G182+H182+I182+J182)*15</f>
        <v>0</v>
      </c>
      <c r="G182" s="36"/>
      <c r="H182" s="36"/>
      <c r="I182" s="36"/>
      <c r="J182" s="36"/>
      <c r="K182" s="36"/>
      <c r="L182" s="39"/>
      <c r="M182" s="142">
        <f t="shared" si="90"/>
      </c>
      <c r="N182" s="193">
        <f>SUM(O182:Q182)</f>
        <v>0</v>
      </c>
      <c r="O182" s="140"/>
      <c r="P182" s="197">
        <f>IF(L182="кп",60,IF(L182="кр",40,IF(L182="кз",20,IF(L182="р",10,0))))</f>
        <v>0</v>
      </c>
      <c r="Q182" s="140">
        <v>0</v>
      </c>
      <c r="R182" s="143"/>
      <c r="S182" s="140">
        <f>F182*$S$166/$F$190</f>
        <v>0</v>
      </c>
      <c r="T182" s="194">
        <f>INT(S182+0.5)</f>
        <v>0</v>
      </c>
      <c r="U182" s="202">
        <f>SUM(G182:J182)</f>
        <v>0</v>
      </c>
      <c r="V182" s="197">
        <f>IF(K182="то",2,IF(K182="и",3,IF(K182="к",1,0)))</f>
        <v>0</v>
      </c>
      <c r="W182" s="203">
        <f>U182*V182</f>
        <v>0</v>
      </c>
      <c r="X182" s="142">
        <f>$X$166*W182/$W$190</f>
        <v>0</v>
      </c>
      <c r="Y182" s="194">
        <f>INT(X182+0.5)</f>
        <v>0</v>
      </c>
      <c r="Z182" s="204">
        <f>F182+N182</f>
        <v>0</v>
      </c>
      <c r="AA182" s="205">
        <f>$AA$166*Z182/$Z$190</f>
        <v>0</v>
      </c>
      <c r="AB182" s="34">
        <f t="shared" si="91"/>
        <v>0</v>
      </c>
      <c r="AD182" s="207"/>
    </row>
    <row r="183" spans="1:30" s="145" customFormat="1" ht="21.75" customHeight="1">
      <c r="A183" s="36" t="s">
        <v>203</v>
      </c>
      <c r="B183" s="42"/>
      <c r="C183" s="42" t="s">
        <v>150</v>
      </c>
      <c r="D183" s="404" t="s">
        <v>291</v>
      </c>
      <c r="E183" s="34">
        <f>AB183</f>
        <v>7</v>
      </c>
      <c r="F183" s="38">
        <f>(G183+H183+I183+J183)*15</f>
        <v>60</v>
      </c>
      <c r="G183" s="364">
        <v>2</v>
      </c>
      <c r="H183" s="364"/>
      <c r="I183" s="364">
        <v>2</v>
      </c>
      <c r="J183" s="364"/>
      <c r="K183" s="364" t="s">
        <v>51</v>
      </c>
      <c r="L183" s="359" t="s">
        <v>54</v>
      </c>
      <c r="M183" s="142">
        <f>IF(L183="кп",3,IF(L183="кр",2,IF(L183="кз",1,IF(L183="р",0.5,""))))</f>
        <v>2</v>
      </c>
      <c r="N183" s="193">
        <f>SUM(O183:Q183)</f>
        <v>125</v>
      </c>
      <c r="O183" s="194">
        <f>T183</f>
        <v>36</v>
      </c>
      <c r="P183" s="197">
        <f>IF(L183="кп",60,IF(L183="кр",40,IF(L183="кз",20,IF(L183="р",10,0))))</f>
        <v>40</v>
      </c>
      <c r="Q183" s="140">
        <f>Y183</f>
        <v>49</v>
      </c>
      <c r="R183" s="143"/>
      <c r="S183" s="140">
        <f>F183*$S$166/$F$190</f>
        <v>36</v>
      </c>
      <c r="T183" s="194">
        <f>INT(S183+0.5)</f>
        <v>36</v>
      </c>
      <c r="U183" s="202">
        <f>SUM(G183:J183)</f>
        <v>4</v>
      </c>
      <c r="V183" s="197">
        <f>IF(K183="то",2,IF(K183="и",3,IF(K183="к",1,0)))</f>
        <v>3</v>
      </c>
      <c r="W183" s="203">
        <f>U183*V183</f>
        <v>12</v>
      </c>
      <c r="X183" s="142">
        <f>$X$65*W183/$W$190</f>
        <v>48.97959183673469</v>
      </c>
      <c r="Y183" s="194">
        <f>INT(X183+0.5)</f>
        <v>49</v>
      </c>
      <c r="Z183" s="204">
        <f>F183+N183</f>
        <v>185</v>
      </c>
      <c r="AA183" s="205">
        <f>$AA$65*Z183/$Z$190</f>
        <v>6.9375</v>
      </c>
      <c r="AB183" s="34">
        <f>INT(AA183+0.5)</f>
        <v>7</v>
      </c>
      <c r="AD183" s="207"/>
    </row>
    <row r="184" spans="1:30" s="144" customFormat="1" ht="21.75" customHeight="1">
      <c r="A184" s="36"/>
      <c r="B184" s="42"/>
      <c r="C184" s="42"/>
      <c r="D184" s="558" t="s">
        <v>179</v>
      </c>
      <c r="E184" s="558"/>
      <c r="F184" s="36"/>
      <c r="G184" s="36"/>
      <c r="H184" s="36"/>
      <c r="I184" s="36"/>
      <c r="J184" s="36"/>
      <c r="K184" s="36"/>
      <c r="L184" s="36"/>
      <c r="M184" s="142">
        <f t="shared" si="90"/>
      </c>
      <c r="N184" s="211"/>
      <c r="O184" s="140"/>
      <c r="P184" s="197"/>
      <c r="Q184" s="140"/>
      <c r="R184" s="143"/>
      <c r="S184" s="140"/>
      <c r="T184" s="212"/>
      <c r="U184" s="202"/>
      <c r="V184" s="197"/>
      <c r="W184" s="203"/>
      <c r="X184" s="142"/>
      <c r="Y184" s="213"/>
      <c r="Z184" s="204"/>
      <c r="AA184" s="205"/>
      <c r="AB184" s="34"/>
      <c r="AD184" s="207"/>
    </row>
    <row r="185" spans="1:30" s="145" customFormat="1" ht="37.5" customHeight="1">
      <c r="A185" s="36" t="s">
        <v>204</v>
      </c>
      <c r="B185" s="42"/>
      <c r="C185" s="378" t="s">
        <v>147</v>
      </c>
      <c r="D185" s="380" t="s">
        <v>274</v>
      </c>
      <c r="E185" s="34">
        <f>AB185</f>
        <v>7</v>
      </c>
      <c r="F185" s="38">
        <f>(G185+H185+I185+J185)*15</f>
        <v>75</v>
      </c>
      <c r="G185" s="364">
        <v>3</v>
      </c>
      <c r="H185" s="364"/>
      <c r="I185" s="364">
        <v>2</v>
      </c>
      <c r="J185" s="364"/>
      <c r="K185" s="364" t="s">
        <v>51</v>
      </c>
      <c r="L185" s="364"/>
      <c r="M185" s="142">
        <f>IF(L185="кп",3,IF(L185="кр",2,IF(L185="кз",1,IF(L185="р",0.5,""))))</f>
      </c>
      <c r="N185" s="193">
        <f>SUM(O185:Q185)</f>
        <v>106</v>
      </c>
      <c r="O185" s="194">
        <f>T185</f>
        <v>45</v>
      </c>
      <c r="P185" s="197">
        <f>IF(L185="кп",60,IF(L185="кр",40,IF(L185="кз",20,IF(L185="р",10,0))))</f>
        <v>0</v>
      </c>
      <c r="Q185" s="140">
        <f>Y185</f>
        <v>61</v>
      </c>
      <c r="R185" s="143"/>
      <c r="S185" s="140">
        <f>F185*$S$166/$F$190</f>
        <v>45</v>
      </c>
      <c r="T185" s="194">
        <f>INT(S185+0.5)</f>
        <v>45</v>
      </c>
      <c r="U185" s="202">
        <f>SUM(G185:J185)</f>
        <v>5</v>
      </c>
      <c r="V185" s="197">
        <f>IF(K185="то",2,IF(K185="и",3,IF(K185="к",1,0)))</f>
        <v>3</v>
      </c>
      <c r="W185" s="203">
        <f>U185*V185</f>
        <v>15</v>
      </c>
      <c r="X185" s="142">
        <f>$X$65*W185/$W$190</f>
        <v>61.224489795918366</v>
      </c>
      <c r="Y185" s="194">
        <f>INT(X185+0.5)</f>
        <v>61</v>
      </c>
      <c r="Z185" s="204">
        <f>F185+N185</f>
        <v>181</v>
      </c>
      <c r="AA185" s="205">
        <f>$AA$65*Z185/$Z$190</f>
        <v>6.7875</v>
      </c>
      <c r="AB185" s="34">
        <f>INT(AA185+0.5)</f>
        <v>7</v>
      </c>
      <c r="AD185" s="207"/>
    </row>
    <row r="186" spans="1:30" s="145" customFormat="1" ht="31.5" customHeight="1">
      <c r="A186" s="36" t="s">
        <v>205</v>
      </c>
      <c r="B186" s="42"/>
      <c r="C186" s="393" t="s">
        <v>147</v>
      </c>
      <c r="D186" s="380" t="s">
        <v>325</v>
      </c>
      <c r="E186" s="34">
        <f>AB186</f>
        <v>4</v>
      </c>
      <c r="F186" s="38">
        <f>(G186+H186+I186+J186)*15</f>
        <v>30</v>
      </c>
      <c r="G186" s="394"/>
      <c r="H186" s="394"/>
      <c r="I186" s="394"/>
      <c r="J186" s="394">
        <v>2</v>
      </c>
      <c r="K186" s="394"/>
      <c r="L186" s="364" t="s">
        <v>151</v>
      </c>
      <c r="M186" s="142">
        <f>IF(L186="кп",3,IF(L186="кр",2,IF(L186="кз",1,IF(L186="р",0.5,""))))</f>
        <v>3</v>
      </c>
      <c r="N186" s="193">
        <f>SUM(O186:Q186)</f>
        <v>78</v>
      </c>
      <c r="O186" s="194">
        <f>T186</f>
        <v>18</v>
      </c>
      <c r="P186" s="197">
        <f>IF(L186="кп",60,IF(L186="кр",40,IF(L186="кз",20,IF(L186="р",10,0))))</f>
        <v>60</v>
      </c>
      <c r="Q186" s="140">
        <f>Y186</f>
        <v>0</v>
      </c>
      <c r="R186" s="143"/>
      <c r="S186" s="140">
        <f>F186*$S$166/$F$190</f>
        <v>18</v>
      </c>
      <c r="T186" s="194">
        <f>INT(S186+0.5)</f>
        <v>18</v>
      </c>
      <c r="U186" s="202">
        <f>SUM(G186:J186)</f>
        <v>2</v>
      </c>
      <c r="V186" s="197">
        <f>IF(K186="то",2,IF(K186="и",3,IF(K186="к",1,0)))</f>
        <v>0</v>
      </c>
      <c r="W186" s="203">
        <f>U186*V186</f>
        <v>0</v>
      </c>
      <c r="X186" s="142">
        <f>$X$65*W186/$W$190</f>
        <v>0</v>
      </c>
      <c r="Y186" s="194">
        <f>INT(X186+0.5)</f>
        <v>0</v>
      </c>
      <c r="Z186" s="204">
        <f>F186+N186</f>
        <v>108</v>
      </c>
      <c r="AA186" s="205">
        <f>$AA$65*Z186/$Z$190</f>
        <v>4.05</v>
      </c>
      <c r="AB186" s="34">
        <f>INT(AA186+0.5)</f>
        <v>4</v>
      </c>
      <c r="AD186" s="207"/>
    </row>
    <row r="187" spans="1:30" s="145" customFormat="1" ht="21.75" customHeight="1" hidden="1">
      <c r="A187" s="42" t="s">
        <v>113</v>
      </c>
      <c r="B187" s="42"/>
      <c r="C187" s="42"/>
      <c r="D187" s="48"/>
      <c r="E187" s="34"/>
      <c r="F187" s="38">
        <f>(G187+H187+I187+J187)*15</f>
        <v>0</v>
      </c>
      <c r="G187" s="36"/>
      <c r="H187" s="36"/>
      <c r="I187" s="36"/>
      <c r="J187" s="36"/>
      <c r="K187" s="36"/>
      <c r="L187" s="39"/>
      <c r="M187" s="142">
        <f>IF(L187="кп",3,IF(L187="кр",2,IF(L187="кз",1,IF(L187="р",0.5,""))))</f>
      </c>
      <c r="N187" s="193">
        <f>SUM(O188:Q188)</f>
        <v>0</v>
      </c>
      <c r="O187" s="140"/>
      <c r="P187" s="197">
        <f>IF(L187="кп",60,IF(L187="кр",40,IF(L187="кз",20,IF(L187="р",10,0))))</f>
        <v>0</v>
      </c>
      <c r="Q187" s="140">
        <v>0</v>
      </c>
      <c r="R187" s="143"/>
      <c r="S187" s="140">
        <f>F187*$S$166/$F$190</f>
        <v>0</v>
      </c>
      <c r="T187" s="194">
        <f>INT(S187+0.5)</f>
        <v>0</v>
      </c>
      <c r="U187" s="202">
        <f>SUM(G187:J187)</f>
        <v>0</v>
      </c>
      <c r="V187" s="197">
        <f>IF(K187="то",2,IF(K187="и",3,IF(K187="к",1,0)))</f>
        <v>0</v>
      </c>
      <c r="W187" s="203">
        <f>U187*V187</f>
        <v>0</v>
      </c>
      <c r="X187" s="142">
        <f>$X$166*W187/$W$190</f>
        <v>0</v>
      </c>
      <c r="Y187" s="194">
        <f>INT(X187+0.5)</f>
        <v>0</v>
      </c>
      <c r="Z187" s="204">
        <f>F187+N187</f>
        <v>0</v>
      </c>
      <c r="AA187" s="205">
        <f>$AA$166*Z187/$Z$190</f>
        <v>0</v>
      </c>
      <c r="AB187" s="34">
        <f t="shared" si="91"/>
        <v>0</v>
      </c>
      <c r="AD187" s="207"/>
    </row>
    <row r="188" spans="1:30" s="145" customFormat="1" ht="21.75" customHeight="1" hidden="1">
      <c r="A188" s="42" t="s">
        <v>114</v>
      </c>
      <c r="B188" s="42"/>
      <c r="C188" s="42"/>
      <c r="D188" s="48"/>
      <c r="E188" s="34"/>
      <c r="F188" s="38">
        <f>(G188+H188+I188+J188)*15</f>
        <v>0</v>
      </c>
      <c r="G188" s="36"/>
      <c r="H188" s="36"/>
      <c r="I188" s="36"/>
      <c r="J188" s="36"/>
      <c r="K188" s="36"/>
      <c r="L188" s="39"/>
      <c r="M188" s="142">
        <f>IF(L188="кп",3,IF(L188="кр",2,IF(L188="кз",1,IF(L188="р",0.5,""))))</f>
      </c>
      <c r="N188" s="193">
        <f>SUM(O188:Q188)</f>
        <v>0</v>
      </c>
      <c r="O188" s="140"/>
      <c r="P188" s="197">
        <f>IF(L188="кп",60,IF(L188="кр",40,IF(L188="кз",20,IF(L188="р",10,0))))</f>
        <v>0</v>
      </c>
      <c r="Q188" s="140">
        <v>0</v>
      </c>
      <c r="R188" s="143"/>
      <c r="S188" s="140">
        <f>F188*$S$166/$F$190</f>
        <v>0</v>
      </c>
      <c r="T188" s="194">
        <f>INT(S188+0.5)</f>
        <v>0</v>
      </c>
      <c r="U188" s="202">
        <f>SUM(G188:J188)</f>
        <v>0</v>
      </c>
      <c r="V188" s="197">
        <f>IF(K188="то",2,IF(K188="и",3,IF(K188="к",1,0)))</f>
        <v>0</v>
      </c>
      <c r="W188" s="203">
        <f>U188*V188</f>
        <v>0</v>
      </c>
      <c r="X188" s="142">
        <f>$X$166*W188/$W$190</f>
        <v>0</v>
      </c>
      <c r="Y188" s="194">
        <f>INT(X188+0.5)</f>
        <v>0</v>
      </c>
      <c r="Z188" s="204">
        <f>F188+N188</f>
        <v>0</v>
      </c>
      <c r="AA188" s="205">
        <f>$AA$166*Z188/$Z$190</f>
        <v>0</v>
      </c>
      <c r="AB188" s="34">
        <f t="shared" si="91"/>
        <v>0</v>
      </c>
      <c r="AD188" s="207"/>
    </row>
    <row r="189" spans="1:30" s="145" customFormat="1" ht="21.75" customHeight="1">
      <c r="A189" s="36" t="s">
        <v>206</v>
      </c>
      <c r="B189" s="42"/>
      <c r="C189" s="42" t="s">
        <v>150</v>
      </c>
      <c r="D189" s="404" t="s">
        <v>291</v>
      </c>
      <c r="E189" s="34">
        <f>AB189</f>
        <v>7</v>
      </c>
      <c r="F189" s="38">
        <f>(G189+H189+I189+J189)*15</f>
        <v>60</v>
      </c>
      <c r="G189" s="364">
        <v>2</v>
      </c>
      <c r="H189" s="364"/>
      <c r="I189" s="364">
        <v>2</v>
      </c>
      <c r="J189" s="364"/>
      <c r="K189" s="364" t="s">
        <v>51</v>
      </c>
      <c r="L189" s="359" t="s">
        <v>54</v>
      </c>
      <c r="M189" s="359"/>
      <c r="N189" s="193">
        <f>SUM(O189:Q189)</f>
        <v>125</v>
      </c>
      <c r="O189" s="194">
        <f>T189</f>
        <v>36</v>
      </c>
      <c r="P189" s="197">
        <f>IF(L189="кп",60,IF(L189="кр",40,IF(L189="кз",20,IF(L189="р",10,0))))</f>
        <v>40</v>
      </c>
      <c r="Q189" s="140">
        <f>Y189</f>
        <v>49</v>
      </c>
      <c r="R189" s="143"/>
      <c r="S189" s="140">
        <f>F189*$S$166/$F$190</f>
        <v>36</v>
      </c>
      <c r="T189" s="194">
        <f>INT(S189+0.5)</f>
        <v>36</v>
      </c>
      <c r="U189" s="202">
        <f>SUM(G189:J189)</f>
        <v>4</v>
      </c>
      <c r="V189" s="197">
        <f>IF(K189="то",2,IF(K189="и",3,IF(K189="к",1,0)))</f>
        <v>3</v>
      </c>
      <c r="W189" s="203">
        <f>U189*V189</f>
        <v>12</v>
      </c>
      <c r="X189" s="142">
        <f>$X$65*W189/$W$190</f>
        <v>48.97959183673469</v>
      </c>
      <c r="Y189" s="194">
        <f>INT(X189+0.5)</f>
        <v>49</v>
      </c>
      <c r="Z189" s="204">
        <f>F189+N189</f>
        <v>185</v>
      </c>
      <c r="AA189" s="205">
        <f>$AA$65*Z189/$Z$190</f>
        <v>6.9375</v>
      </c>
      <c r="AB189" s="34">
        <f>INT(AA189+0.5)</f>
        <v>7</v>
      </c>
      <c r="AD189" s="207"/>
    </row>
    <row r="190" spans="1:28" s="144" customFormat="1" ht="47.25" customHeight="1">
      <c r="A190" s="453" t="s">
        <v>74</v>
      </c>
      <c r="B190" s="453"/>
      <c r="C190" s="453"/>
      <c r="D190" s="453"/>
      <c r="E190" s="399">
        <f aca="true" t="shared" si="92" ref="E190:J190">SUM(E167:E172)</f>
        <v>30</v>
      </c>
      <c r="F190" s="399">
        <f t="shared" si="92"/>
        <v>300</v>
      </c>
      <c r="G190" s="381">
        <f t="shared" si="92"/>
        <v>9</v>
      </c>
      <c r="H190" s="381">
        <f t="shared" si="92"/>
        <v>0</v>
      </c>
      <c r="I190" s="381">
        <f t="shared" si="92"/>
        <v>9</v>
      </c>
      <c r="J190" s="381">
        <f t="shared" si="92"/>
        <v>2</v>
      </c>
      <c r="K190" s="371" t="s">
        <v>158</v>
      </c>
      <c r="L190" s="371" t="s">
        <v>334</v>
      </c>
      <c r="M190" s="227">
        <f>SUM(M167:M172)</f>
        <v>6</v>
      </c>
      <c r="N190" s="218">
        <f>800-F190</f>
        <v>500</v>
      </c>
      <c r="O190" s="220">
        <f>800-F190-P190-Q190</f>
        <v>180</v>
      </c>
      <c r="P190" s="218">
        <f>SUM(P167:P172)</f>
        <v>120</v>
      </c>
      <c r="Q190" s="218">
        <f>SUM(Q167:Q172)</f>
        <v>200</v>
      </c>
      <c r="R190" s="143"/>
      <c r="S190" s="218">
        <f aca="true" t="shared" si="93" ref="S190:AB190">SUM(S167:S172)</f>
        <v>180</v>
      </c>
      <c r="T190" s="218">
        <f t="shared" si="93"/>
        <v>180</v>
      </c>
      <c r="U190" s="218">
        <f t="shared" si="93"/>
        <v>20</v>
      </c>
      <c r="V190" s="227">
        <f t="shared" si="93"/>
        <v>11</v>
      </c>
      <c r="W190" s="227">
        <f t="shared" si="93"/>
        <v>49</v>
      </c>
      <c r="X190" s="220">
        <f t="shared" si="93"/>
        <v>200</v>
      </c>
      <c r="Y190" s="218">
        <f t="shared" si="93"/>
        <v>200</v>
      </c>
      <c r="Z190" s="220">
        <f>SUM(Z167:Z172)</f>
        <v>800</v>
      </c>
      <c r="AA190" s="218">
        <f t="shared" si="93"/>
        <v>30</v>
      </c>
      <c r="AB190" s="218">
        <f t="shared" si="93"/>
        <v>30</v>
      </c>
    </row>
    <row r="191" spans="1:28" s="145" customFormat="1" ht="22.5" customHeight="1">
      <c r="A191" s="36"/>
      <c r="B191" s="42"/>
      <c r="C191" s="42" t="s">
        <v>61</v>
      </c>
      <c r="D191" s="45" t="s">
        <v>62</v>
      </c>
      <c r="E191" s="36">
        <v>1</v>
      </c>
      <c r="F191" s="36">
        <v>30</v>
      </c>
      <c r="G191" s="36"/>
      <c r="H191" s="36"/>
      <c r="I191" s="36"/>
      <c r="J191" s="36">
        <v>2</v>
      </c>
      <c r="K191" s="36" t="s">
        <v>50</v>
      </c>
      <c r="L191" s="36"/>
      <c r="M191" s="228"/>
      <c r="N191" s="223"/>
      <c r="O191" s="134"/>
      <c r="P191" s="140"/>
      <c r="Q191" s="140"/>
      <c r="R191" s="143"/>
      <c r="S191" s="197"/>
      <c r="T191" s="212"/>
      <c r="U191" s="224"/>
      <c r="V191" s="197"/>
      <c r="W191" s="203"/>
      <c r="X191" s="142"/>
      <c r="Y191" s="213"/>
      <c r="Z191" s="204"/>
      <c r="AA191" s="203"/>
      <c r="AB191" s="197"/>
    </row>
    <row r="192" spans="1:12" ht="13.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</row>
    <row r="193" spans="1:28" ht="16.5">
      <c r="A193" s="37" t="s">
        <v>30</v>
      </c>
      <c r="B193" s="375" t="s">
        <v>30</v>
      </c>
      <c r="C193" s="375" t="s">
        <v>30</v>
      </c>
      <c r="D193" s="376" t="s">
        <v>75</v>
      </c>
      <c r="E193" s="37"/>
      <c r="F193" s="37"/>
      <c r="G193" s="37"/>
      <c r="H193" s="37"/>
      <c r="I193" s="37"/>
      <c r="J193" s="37"/>
      <c r="K193" s="37"/>
      <c r="L193" s="37"/>
      <c r="M193" s="137"/>
      <c r="N193" s="223"/>
      <c r="O193" s="134"/>
      <c r="P193" s="134"/>
      <c r="Q193" s="134"/>
      <c r="R193" s="138"/>
      <c r="S193" s="185"/>
      <c r="T193" s="186"/>
      <c r="U193" s="187"/>
      <c r="V193" s="185"/>
      <c r="W193" s="188"/>
      <c r="X193" s="189"/>
      <c r="Y193" s="190"/>
      <c r="Z193" s="191"/>
      <c r="AA193" s="188"/>
      <c r="AB193" s="185"/>
    </row>
    <row r="194" spans="1:28" ht="16.5">
      <c r="A194" s="37"/>
      <c r="B194" s="375"/>
      <c r="C194" s="375"/>
      <c r="D194" s="377" t="s">
        <v>49</v>
      </c>
      <c r="E194" s="37"/>
      <c r="F194" s="37"/>
      <c r="G194" s="37"/>
      <c r="H194" s="37"/>
      <c r="I194" s="37"/>
      <c r="J194" s="37"/>
      <c r="K194" s="37"/>
      <c r="L194" s="37"/>
      <c r="M194" s="137"/>
      <c r="N194" s="223"/>
      <c r="O194" s="134"/>
      <c r="P194" s="134"/>
      <c r="Q194" s="134"/>
      <c r="R194" s="138"/>
      <c r="S194" s="195">
        <f>O229</f>
        <v>100</v>
      </c>
      <c r="T194" s="186"/>
      <c r="U194" s="187"/>
      <c r="V194" s="197"/>
      <c r="W194" s="188"/>
      <c r="X194" s="198">
        <v>130</v>
      </c>
      <c r="Y194" s="199"/>
      <c r="Z194" s="191"/>
      <c r="AA194" s="195">
        <v>20</v>
      </c>
      <c r="AB194" s="185"/>
    </row>
    <row r="195" spans="1:28" ht="16.5">
      <c r="A195" s="36">
        <v>1</v>
      </c>
      <c r="B195" s="42"/>
      <c r="C195" s="378" t="s">
        <v>138</v>
      </c>
      <c r="D195" s="380" t="s">
        <v>335</v>
      </c>
      <c r="E195" s="34">
        <v>5</v>
      </c>
      <c r="F195" s="38">
        <f>(G195+H195+I195+J195)*10</f>
        <v>60</v>
      </c>
      <c r="G195" s="364">
        <v>3</v>
      </c>
      <c r="H195" s="364"/>
      <c r="I195" s="364"/>
      <c r="J195" s="364">
        <v>3</v>
      </c>
      <c r="K195" s="364" t="s">
        <v>51</v>
      </c>
      <c r="L195" s="367"/>
      <c r="M195" s="142">
        <f>IF(L195="кп",3,IF(L195="кр",2,IF(L195="кз",1,IF(L195="р",0.5,""))))</f>
      </c>
      <c r="N195" s="211">
        <f>SUM(O195:Q195)</f>
        <v>72</v>
      </c>
      <c r="O195" s="194">
        <v>30</v>
      </c>
      <c r="P195" s="197">
        <f>IF(L195="кп",60,IF(L195="кр",40,IF(L195="кз",20,IF(L195="р",10,0))))</f>
        <v>0</v>
      </c>
      <c r="Q195" s="211">
        <v>42</v>
      </c>
      <c r="R195" s="143"/>
      <c r="S195" s="140">
        <f>F195*$S$194/$F$229</f>
        <v>30</v>
      </c>
      <c r="T195" s="194">
        <f aca="true" t="shared" si="94" ref="T195:T217">INT(S195+0.5)</f>
        <v>30</v>
      </c>
      <c r="U195" s="202">
        <f>SUM(G195:J195)</f>
        <v>6</v>
      </c>
      <c r="V195" s="197">
        <f>IF(K195="то",2,IF(K195="и",3,IF(K195="к",1,0)))</f>
        <v>3</v>
      </c>
      <c r="W195" s="203">
        <f>U195*V195</f>
        <v>18</v>
      </c>
      <c r="X195" s="142">
        <f>W195*$X$194/$W$229</f>
        <v>41.785714285714285</v>
      </c>
      <c r="Y195" s="194">
        <f>INT(X195+0.5)</f>
        <v>42</v>
      </c>
      <c r="Z195" s="204">
        <f>F195+N195</f>
        <v>132</v>
      </c>
      <c r="AA195" s="205">
        <f>Z195*$AA$194/$Z$229</f>
        <v>4.981132075471698</v>
      </c>
      <c r="AB195" s="34">
        <f aca="true" t="shared" si="95" ref="AB195:AB228">INT(AA195+0.5)</f>
        <v>5</v>
      </c>
    </row>
    <row r="196" spans="1:28" ht="16.5" hidden="1">
      <c r="A196" s="36">
        <v>2</v>
      </c>
      <c r="B196" s="42"/>
      <c r="C196" s="365"/>
      <c r="D196" s="397"/>
      <c r="E196" s="34">
        <v>0</v>
      </c>
      <c r="F196" s="38">
        <f>(G196+H196+I196+J196)*10</f>
        <v>0</v>
      </c>
      <c r="G196" s="367"/>
      <c r="H196" s="367"/>
      <c r="I196" s="367"/>
      <c r="J196" s="367"/>
      <c r="K196" s="367"/>
      <c r="L196" s="370"/>
      <c r="M196" s="142">
        <f>IF(L196="кп",3,IF(L196="кр",2,IF(L196="кз",1,IF(L196="р",0.5,""))))</f>
      </c>
      <c r="N196" s="211">
        <f>SUM(O196:Q196)</f>
        <v>0</v>
      </c>
      <c r="O196" s="194">
        <v>0</v>
      </c>
      <c r="P196" s="197">
        <f>IF(L196="кп",60,IF(L196="кр",40,IF(L196="кз",20,IF(L196="р",10,0))))</f>
        <v>0</v>
      </c>
      <c r="Q196" s="211">
        <v>0</v>
      </c>
      <c r="R196" s="143"/>
      <c r="S196" s="140">
        <f>F196*$S$194/$F$229</f>
        <v>0</v>
      </c>
      <c r="T196" s="194">
        <f t="shared" si="94"/>
        <v>0</v>
      </c>
      <c r="U196" s="202">
        <f>SUM(G196:J196)</f>
        <v>0</v>
      </c>
      <c r="V196" s="197">
        <f>IF(K196="то",2,IF(K196="и",3,IF(K196="к",1,0)))</f>
        <v>0</v>
      </c>
      <c r="W196" s="203">
        <f>U196*V196</f>
        <v>0</v>
      </c>
      <c r="X196" s="142">
        <f>W196*$X$194/$W$229</f>
        <v>0</v>
      </c>
      <c r="Y196" s="194">
        <f aca="true" t="shared" si="96" ref="Y196:Y228">INT(X196+0.5)</f>
        <v>0</v>
      </c>
      <c r="Z196" s="204">
        <f>F196+N196</f>
        <v>0</v>
      </c>
      <c r="AA196" s="205">
        <f>Z196*$AA$194/$Z$229</f>
        <v>0</v>
      </c>
      <c r="AB196" s="34">
        <f t="shared" si="95"/>
        <v>0</v>
      </c>
    </row>
    <row r="197" spans="1:30" s="144" customFormat="1" ht="15" customHeight="1">
      <c r="A197" s="36">
        <v>2</v>
      </c>
      <c r="B197" s="42"/>
      <c r="C197" s="365" t="s">
        <v>130</v>
      </c>
      <c r="D197" s="366" t="s">
        <v>197</v>
      </c>
      <c r="E197" s="34">
        <v>4</v>
      </c>
      <c r="F197" s="38">
        <f>(G197+H197+I197+J197)*10</f>
        <v>0</v>
      </c>
      <c r="G197" s="367"/>
      <c r="H197" s="367"/>
      <c r="I197" s="367"/>
      <c r="J197" s="367"/>
      <c r="K197" s="367"/>
      <c r="L197" s="370">
        <f>IF(K197="кп",3,IF(K197="кр",2,IF(K197="кз",1,IF(K197="р",0.5,""))))</f>
      </c>
      <c r="M197" s="142">
        <f>IF(L197="кп",3,IF(L197="кр",2,IF(L197="кз",1,IF(L197="р",0.5,""))))</f>
      </c>
      <c r="N197" s="211">
        <f>SUM(O197:Q197)</f>
        <v>100</v>
      </c>
      <c r="O197" s="194">
        <v>0</v>
      </c>
      <c r="P197" s="197">
        <v>100</v>
      </c>
      <c r="Q197" s="211">
        <v>0</v>
      </c>
      <c r="R197" s="143"/>
      <c r="S197" s="140">
        <f>F197*$S$194/$F$229</f>
        <v>0</v>
      </c>
      <c r="T197" s="194">
        <f t="shared" si="94"/>
        <v>0</v>
      </c>
      <c r="U197" s="202">
        <f>SUM(G197:J197)</f>
        <v>0</v>
      </c>
      <c r="V197" s="197">
        <f>IF(K197="то",2,IF(K197="и",3,IF(K197="к",1,0)))</f>
        <v>0</v>
      </c>
      <c r="W197" s="203">
        <f>U197*V197</f>
        <v>0</v>
      </c>
      <c r="X197" s="142">
        <f>W197*$X$194/$W$229</f>
        <v>0</v>
      </c>
      <c r="Y197" s="194">
        <f t="shared" si="96"/>
        <v>0</v>
      </c>
      <c r="Z197" s="204">
        <f>F197+N197</f>
        <v>100</v>
      </c>
      <c r="AA197" s="205">
        <f>Z197*$AA$194/$Z$229</f>
        <v>3.7735849056603774</v>
      </c>
      <c r="AB197" s="34">
        <f t="shared" si="95"/>
        <v>4</v>
      </c>
      <c r="AD197" s="207"/>
    </row>
    <row r="198" spans="1:28" ht="16.5">
      <c r="A198" s="36"/>
      <c r="B198" s="42"/>
      <c r="C198" s="365"/>
      <c r="D198" s="398" t="s">
        <v>159</v>
      </c>
      <c r="E198" s="34"/>
      <c r="F198" s="38"/>
      <c r="G198" s="367"/>
      <c r="H198" s="367"/>
      <c r="I198" s="367"/>
      <c r="J198" s="367"/>
      <c r="K198" s="367"/>
      <c r="L198" s="370"/>
      <c r="M198" s="142"/>
      <c r="N198" s="211"/>
      <c r="O198" s="194"/>
      <c r="P198" s="197"/>
      <c r="Q198" s="211"/>
      <c r="R198" s="143"/>
      <c r="S198" s="140"/>
      <c r="T198" s="194"/>
      <c r="U198" s="202"/>
      <c r="V198" s="197"/>
      <c r="W198" s="203"/>
      <c r="X198" s="142"/>
      <c r="Y198" s="194"/>
      <c r="Z198" s="204"/>
      <c r="AA198" s="205"/>
      <c r="AB198" s="34"/>
    </row>
    <row r="199" spans="1:28" ht="49.5">
      <c r="A199" s="36" t="s">
        <v>318</v>
      </c>
      <c r="B199" s="42"/>
      <c r="C199" s="378" t="s">
        <v>130</v>
      </c>
      <c r="D199" s="354" t="s">
        <v>157</v>
      </c>
      <c r="E199" s="34">
        <v>4</v>
      </c>
      <c r="F199" s="38">
        <f>(G199+H199+I199+J199)*10</f>
        <v>50</v>
      </c>
      <c r="G199" s="364">
        <v>3</v>
      </c>
      <c r="H199" s="364"/>
      <c r="I199" s="364"/>
      <c r="J199" s="364">
        <v>2</v>
      </c>
      <c r="K199" s="364" t="s">
        <v>51</v>
      </c>
      <c r="L199" s="367"/>
      <c r="M199" s="142">
        <f>IF(L199="кп",3,IF(L199="кр",2,IF(L199="кз",1,IF(L199="р",0.5,""))))</f>
      </c>
      <c r="N199" s="211">
        <f>SUM(O199:Q199)</f>
        <v>60</v>
      </c>
      <c r="O199" s="194">
        <v>25</v>
      </c>
      <c r="P199" s="197">
        <f>IF(L199="кп",60,IF(L199="кр",40,IF(L199="кз",20,IF(L199="р",10,0))))</f>
        <v>0</v>
      </c>
      <c r="Q199" s="211">
        <v>35</v>
      </c>
      <c r="R199" s="143"/>
      <c r="S199" s="140">
        <f>F199*$S$194/$F$229</f>
        <v>25</v>
      </c>
      <c r="T199" s="194">
        <f t="shared" si="94"/>
        <v>25</v>
      </c>
      <c r="U199" s="202">
        <f>SUM(G199:J199)</f>
        <v>5</v>
      </c>
      <c r="V199" s="197">
        <f>IF(K199="то",2,IF(K199="и",3,IF(K199="к",1,0)))</f>
        <v>3</v>
      </c>
      <c r="W199" s="203">
        <f>U199*V199</f>
        <v>15</v>
      </c>
      <c r="X199" s="142">
        <f>W199*$X$194/$W$229</f>
        <v>34.82142857142857</v>
      </c>
      <c r="Y199" s="194">
        <f t="shared" si="96"/>
        <v>35</v>
      </c>
      <c r="Z199" s="204">
        <f>F199+N199</f>
        <v>110</v>
      </c>
      <c r="AA199" s="205">
        <f>Z199*$AA$194/$Z$229</f>
        <v>4.150943396226415</v>
      </c>
      <c r="AB199" s="34">
        <f t="shared" si="95"/>
        <v>4</v>
      </c>
    </row>
    <row r="200" spans="1:30" s="144" customFormat="1" ht="16.5">
      <c r="A200" s="36" t="s">
        <v>319</v>
      </c>
      <c r="B200" s="42"/>
      <c r="C200" s="378" t="s">
        <v>130</v>
      </c>
      <c r="D200" s="380" t="s">
        <v>221</v>
      </c>
      <c r="E200" s="34">
        <v>4</v>
      </c>
      <c r="F200" s="38">
        <f>(G200+H200+I200+J200)*10</f>
        <v>50</v>
      </c>
      <c r="G200" s="364">
        <v>3</v>
      </c>
      <c r="H200" s="364"/>
      <c r="I200" s="364"/>
      <c r="J200" s="364">
        <v>2</v>
      </c>
      <c r="K200" s="364" t="s">
        <v>51</v>
      </c>
      <c r="L200" s="370"/>
      <c r="M200" s="142"/>
      <c r="N200" s="211">
        <f>SUM(O200:Q200)</f>
        <v>60</v>
      </c>
      <c r="O200" s="194">
        <v>25</v>
      </c>
      <c r="P200" s="197">
        <f>IF(L200="кп",60,IF(L200="кр",40,IF(L200="кз",20,IF(L200="р",10,0))))</f>
        <v>0</v>
      </c>
      <c r="Q200" s="211">
        <v>35</v>
      </c>
      <c r="R200" s="143"/>
      <c r="S200" s="140">
        <f>F200*$S$194/$F$229</f>
        <v>25</v>
      </c>
      <c r="T200" s="194">
        <f t="shared" si="94"/>
        <v>25</v>
      </c>
      <c r="U200" s="202">
        <f>SUM(G200:J200)</f>
        <v>5</v>
      </c>
      <c r="V200" s="197">
        <f>IF(K200="то",2,IF(K200="и",3,IF(K200="к",1,0)))</f>
        <v>3</v>
      </c>
      <c r="W200" s="203">
        <f>U200*V200</f>
        <v>15</v>
      </c>
      <c r="X200" s="142">
        <f>W200*$X$194/$W$229</f>
        <v>34.82142857142857</v>
      </c>
      <c r="Y200" s="194">
        <f t="shared" si="96"/>
        <v>35</v>
      </c>
      <c r="Z200" s="204">
        <f>F200+N200</f>
        <v>110</v>
      </c>
      <c r="AA200" s="205">
        <f>Z200*$AA$194/$Z$229</f>
        <v>4.150943396226415</v>
      </c>
      <c r="AB200" s="34">
        <f t="shared" si="95"/>
        <v>4</v>
      </c>
      <c r="AD200" s="207"/>
    </row>
    <row r="201" spans="1:30" s="144" customFormat="1" ht="33">
      <c r="A201" s="36" t="s">
        <v>339</v>
      </c>
      <c r="B201" s="42"/>
      <c r="C201" s="378" t="s">
        <v>130</v>
      </c>
      <c r="D201" s="380" t="s">
        <v>336</v>
      </c>
      <c r="E201" s="34">
        <v>3</v>
      </c>
      <c r="F201" s="38">
        <f>(G201+H201+I201+J201)*10</f>
        <v>40</v>
      </c>
      <c r="G201" s="364">
        <v>2</v>
      </c>
      <c r="H201" s="364"/>
      <c r="I201" s="364"/>
      <c r="J201" s="364">
        <v>2</v>
      </c>
      <c r="K201" s="364" t="s">
        <v>53</v>
      </c>
      <c r="L201" s="370"/>
      <c r="M201" s="142"/>
      <c r="N201" s="211">
        <f>SUM(O201:Q201)</f>
        <v>38</v>
      </c>
      <c r="O201" s="194">
        <v>20</v>
      </c>
      <c r="P201" s="197">
        <f>IF(L201="кп",60,IF(L201="кр",40,IF(L201="кз",20,IF(L201="р",10,0))))</f>
        <v>0</v>
      </c>
      <c r="Q201" s="211">
        <v>18</v>
      </c>
      <c r="R201" s="143"/>
      <c r="S201" s="140">
        <f>F201*$S$194/$F$229</f>
        <v>20</v>
      </c>
      <c r="T201" s="194">
        <f t="shared" si="94"/>
        <v>20</v>
      </c>
      <c r="U201" s="202">
        <f>SUM(G201:J201)</f>
        <v>4</v>
      </c>
      <c r="V201" s="197">
        <f>IF(K201="то",2,IF(K201="и",3,IF(K201="к",1,0)))</f>
        <v>2</v>
      </c>
      <c r="W201" s="203">
        <f>U201*V201</f>
        <v>8</v>
      </c>
      <c r="X201" s="142">
        <f>W201*$X$194/$W$229</f>
        <v>18.571428571428573</v>
      </c>
      <c r="Y201" s="331">
        <v>18</v>
      </c>
      <c r="Z201" s="204">
        <f>F201+N201</f>
        <v>78</v>
      </c>
      <c r="AA201" s="205">
        <f>Z201*$AA$194/$Z$229</f>
        <v>2.943396226415094</v>
      </c>
      <c r="AB201" s="34">
        <v>3</v>
      </c>
      <c r="AD201" s="207"/>
    </row>
    <row r="202" spans="1:30" s="144" customFormat="1" ht="17.25" customHeight="1">
      <c r="A202" s="36"/>
      <c r="B202" s="42"/>
      <c r="C202" s="42"/>
      <c r="D202" s="40"/>
      <c r="E202" s="34"/>
      <c r="F202" s="38"/>
      <c r="G202" s="36"/>
      <c r="H202" s="36"/>
      <c r="I202" s="36"/>
      <c r="J202" s="36"/>
      <c r="K202" s="36"/>
      <c r="L202" s="39"/>
      <c r="M202" s="142"/>
      <c r="N202" s="211"/>
      <c r="O202" s="194"/>
      <c r="P202" s="197"/>
      <c r="Q202" s="211"/>
      <c r="R202" s="143"/>
      <c r="S202" s="140"/>
      <c r="T202" s="194"/>
      <c r="U202" s="202"/>
      <c r="V202" s="197"/>
      <c r="W202" s="203"/>
      <c r="X202" s="142"/>
      <c r="Y202" s="194"/>
      <c r="Z202" s="204"/>
      <c r="AA202" s="205"/>
      <c r="AB202" s="34"/>
      <c r="AD202" s="207"/>
    </row>
    <row r="203" spans="1:30" s="144" customFormat="1" ht="17.25" customHeight="1">
      <c r="A203" s="36"/>
      <c r="B203" s="42"/>
      <c r="C203" s="249"/>
      <c r="D203" s="258" t="s">
        <v>160</v>
      </c>
      <c r="E203" s="34"/>
      <c r="F203" s="38"/>
      <c r="G203" s="248"/>
      <c r="H203" s="248"/>
      <c r="I203" s="248"/>
      <c r="J203" s="248"/>
      <c r="K203" s="248"/>
      <c r="L203" s="39"/>
      <c r="M203" s="142"/>
      <c r="N203" s="211"/>
      <c r="O203" s="194"/>
      <c r="P203" s="197"/>
      <c r="Q203" s="211"/>
      <c r="R203" s="143"/>
      <c r="S203" s="140"/>
      <c r="T203" s="194"/>
      <c r="U203" s="202"/>
      <c r="V203" s="197"/>
      <c r="W203" s="203"/>
      <c r="X203" s="142"/>
      <c r="Y203" s="194"/>
      <c r="Z203" s="204"/>
      <c r="AA203" s="205"/>
      <c r="AB203" s="34"/>
      <c r="AD203" s="207"/>
    </row>
    <row r="204" spans="1:30" s="144" customFormat="1" ht="33">
      <c r="A204" s="36" t="s">
        <v>320</v>
      </c>
      <c r="B204" s="42"/>
      <c r="C204" s="378" t="s">
        <v>150</v>
      </c>
      <c r="D204" s="354" t="s">
        <v>222</v>
      </c>
      <c r="E204" s="34">
        <v>4</v>
      </c>
      <c r="F204" s="38">
        <f>(G204+H204+I204+J204)*10</f>
        <v>50</v>
      </c>
      <c r="G204" s="364">
        <v>3</v>
      </c>
      <c r="H204" s="364"/>
      <c r="I204" s="364"/>
      <c r="J204" s="364">
        <v>2</v>
      </c>
      <c r="K204" s="364" t="s">
        <v>51</v>
      </c>
      <c r="L204" s="367"/>
      <c r="M204" s="142">
        <f>IF(L204="кп",3,IF(L204="кр",2,IF(L204="кз",1,IF(L204="р",0.5,""))))</f>
      </c>
      <c r="N204" s="211">
        <f>SUM(O204:Q204)</f>
        <v>60</v>
      </c>
      <c r="O204" s="194">
        <v>25</v>
      </c>
      <c r="P204" s="197">
        <f>IF(L204="кп",60,IF(L204="кр",40,IF(L204="кз",20,IF(L204="р",10,0))))</f>
        <v>0</v>
      </c>
      <c r="Q204" s="211">
        <v>35</v>
      </c>
      <c r="R204" s="143"/>
      <c r="S204" s="140">
        <f>F204*$S$194/$F$229</f>
        <v>25</v>
      </c>
      <c r="T204" s="194">
        <f t="shared" si="94"/>
        <v>25</v>
      </c>
      <c r="U204" s="202">
        <f aca="true" t="shared" si="97" ref="U204:U211">SUM(G204:J204)</f>
        <v>5</v>
      </c>
      <c r="V204" s="197">
        <f aca="true" t="shared" si="98" ref="V204:V211">IF(K204="то",2,IF(K204="и",3,IF(K204="к",1,0)))</f>
        <v>3</v>
      </c>
      <c r="W204" s="203">
        <f aca="true" t="shared" si="99" ref="W204:W211">U204*V204</f>
        <v>15</v>
      </c>
      <c r="X204" s="142">
        <f>W204*$X$194/$W$229</f>
        <v>34.82142857142857</v>
      </c>
      <c r="Y204" s="194">
        <f t="shared" si="96"/>
        <v>35</v>
      </c>
      <c r="Z204" s="204">
        <f aca="true" t="shared" si="100" ref="Z204:Z211">F204+N204</f>
        <v>110</v>
      </c>
      <c r="AA204" s="205">
        <f>Z204*$AA$194/$Z$229</f>
        <v>4.150943396226415</v>
      </c>
      <c r="AB204" s="34">
        <f t="shared" si="95"/>
        <v>4</v>
      </c>
      <c r="AD204" s="207"/>
    </row>
    <row r="205" spans="1:30" s="144" customFormat="1" ht="16.5">
      <c r="A205" s="36" t="s">
        <v>321</v>
      </c>
      <c r="B205" s="42"/>
      <c r="C205" s="378" t="s">
        <v>150</v>
      </c>
      <c r="D205" s="380" t="s">
        <v>242</v>
      </c>
      <c r="E205" s="34">
        <v>4</v>
      </c>
      <c r="F205" s="38">
        <f>(G205+H205+I205+J205)*10</f>
        <v>50</v>
      </c>
      <c r="G205" s="364">
        <v>3</v>
      </c>
      <c r="H205" s="364"/>
      <c r="I205" s="364"/>
      <c r="J205" s="364">
        <v>2</v>
      </c>
      <c r="K205" s="364" t="s">
        <v>51</v>
      </c>
      <c r="L205" s="370"/>
      <c r="M205" s="142"/>
      <c r="N205" s="211">
        <f>SUM(O205:Q205)</f>
        <v>60</v>
      </c>
      <c r="O205" s="194">
        <v>25</v>
      </c>
      <c r="P205" s="197">
        <f>IF(L205="кп",60,IF(L205="кр",40,IF(L205="кз",20,IF(L205="р",10,0))))</f>
        <v>0</v>
      </c>
      <c r="Q205" s="211">
        <v>35</v>
      </c>
      <c r="R205" s="143"/>
      <c r="S205" s="140">
        <f>F205*$S$194/$F$229</f>
        <v>25</v>
      </c>
      <c r="T205" s="194">
        <f t="shared" si="94"/>
        <v>25</v>
      </c>
      <c r="U205" s="202">
        <f t="shared" si="97"/>
        <v>5</v>
      </c>
      <c r="V205" s="197">
        <f t="shared" si="98"/>
        <v>3</v>
      </c>
      <c r="W205" s="203">
        <f t="shared" si="99"/>
        <v>15</v>
      </c>
      <c r="X205" s="142">
        <f>W205*$X$194/$W$229</f>
        <v>34.82142857142857</v>
      </c>
      <c r="Y205" s="194">
        <f t="shared" si="96"/>
        <v>35</v>
      </c>
      <c r="Z205" s="204">
        <f t="shared" si="100"/>
        <v>110</v>
      </c>
      <c r="AA205" s="205">
        <f>Z205*$AA$194/$Z$229</f>
        <v>4.150943396226415</v>
      </c>
      <c r="AB205" s="34">
        <f t="shared" si="95"/>
        <v>4</v>
      </c>
      <c r="AD205" s="207"/>
    </row>
    <row r="206" spans="1:30" s="144" customFormat="1" ht="33">
      <c r="A206" s="36" t="s">
        <v>340</v>
      </c>
      <c r="B206" s="42"/>
      <c r="C206" s="378" t="s">
        <v>150</v>
      </c>
      <c r="D206" s="380" t="s">
        <v>223</v>
      </c>
      <c r="E206" s="34">
        <v>3</v>
      </c>
      <c r="F206" s="38">
        <f>(G206+H206+I206+J206)*10</f>
        <v>40</v>
      </c>
      <c r="G206" s="364">
        <v>2</v>
      </c>
      <c r="H206" s="364"/>
      <c r="I206" s="364"/>
      <c r="J206" s="364">
        <v>2</v>
      </c>
      <c r="K206" s="364" t="s">
        <v>53</v>
      </c>
      <c r="L206" s="370"/>
      <c r="M206" s="142"/>
      <c r="N206" s="211">
        <f>SUM(O206:Q206)</f>
        <v>38</v>
      </c>
      <c r="O206" s="194">
        <v>20</v>
      </c>
      <c r="P206" s="197">
        <f>IF(L206="кп",60,IF(L206="кр",40,IF(L206="кз",20,IF(L206="р",10,0))))</f>
        <v>0</v>
      </c>
      <c r="Q206" s="211">
        <v>18</v>
      </c>
      <c r="R206" s="143"/>
      <c r="S206" s="140">
        <f>F206*$S$194/$F$229</f>
        <v>20</v>
      </c>
      <c r="T206" s="194">
        <f t="shared" si="94"/>
        <v>20</v>
      </c>
      <c r="U206" s="202">
        <f t="shared" si="97"/>
        <v>4</v>
      </c>
      <c r="V206" s="197">
        <f t="shared" si="98"/>
        <v>2</v>
      </c>
      <c r="W206" s="203">
        <f t="shared" si="99"/>
        <v>8</v>
      </c>
      <c r="X206" s="142">
        <f>W206*$X$194/$W$229</f>
        <v>18.571428571428573</v>
      </c>
      <c r="Y206" s="331">
        <v>18</v>
      </c>
      <c r="Z206" s="204">
        <f t="shared" si="100"/>
        <v>78</v>
      </c>
      <c r="AA206" s="205">
        <f>Z206*$AA$194/$Z$229</f>
        <v>2.943396226415094</v>
      </c>
      <c r="AB206" s="34">
        <v>3</v>
      </c>
      <c r="AD206" s="207"/>
    </row>
    <row r="207" spans="1:30" s="144" customFormat="1" ht="17.25" customHeight="1">
      <c r="A207" s="36"/>
      <c r="B207" s="42"/>
      <c r="C207" s="42"/>
      <c r="D207" s="40"/>
      <c r="E207" s="34"/>
      <c r="F207" s="38"/>
      <c r="G207" s="36"/>
      <c r="H207" s="36"/>
      <c r="I207" s="36"/>
      <c r="J207" s="36"/>
      <c r="K207" s="36"/>
      <c r="L207" s="39"/>
      <c r="M207" s="142"/>
      <c r="N207" s="211"/>
      <c r="O207" s="194"/>
      <c r="P207" s="197"/>
      <c r="Q207" s="211"/>
      <c r="R207" s="143"/>
      <c r="S207" s="140"/>
      <c r="T207" s="194"/>
      <c r="U207" s="202"/>
      <c r="V207" s="197"/>
      <c r="W207" s="203"/>
      <c r="X207" s="142"/>
      <c r="Y207" s="194"/>
      <c r="Z207" s="204"/>
      <c r="AA207" s="205"/>
      <c r="AB207" s="34"/>
      <c r="AD207" s="207"/>
    </row>
    <row r="208" spans="1:30" s="144" customFormat="1" ht="17.25" customHeight="1">
      <c r="A208" s="36"/>
      <c r="B208" s="42"/>
      <c r="C208" s="249"/>
      <c r="D208" s="358" t="s">
        <v>179</v>
      </c>
      <c r="E208" s="356"/>
      <c r="F208" s="38"/>
      <c r="G208" s="248"/>
      <c r="H208" s="248"/>
      <c r="I208" s="248"/>
      <c r="J208" s="248"/>
      <c r="K208" s="248"/>
      <c r="L208" s="39"/>
      <c r="M208" s="142"/>
      <c r="N208" s="211"/>
      <c r="O208" s="194"/>
      <c r="P208" s="197"/>
      <c r="Q208" s="211"/>
      <c r="R208" s="143"/>
      <c r="S208" s="140"/>
      <c r="T208" s="194"/>
      <c r="U208" s="202"/>
      <c r="V208" s="197"/>
      <c r="W208" s="203"/>
      <c r="X208" s="142"/>
      <c r="Y208" s="194"/>
      <c r="Z208" s="204"/>
      <c r="AA208" s="205"/>
      <c r="AB208" s="34"/>
      <c r="AD208" s="207"/>
    </row>
    <row r="209" spans="1:30" s="144" customFormat="1" ht="33">
      <c r="A209" s="36" t="s">
        <v>322</v>
      </c>
      <c r="B209" s="42"/>
      <c r="C209" s="378" t="s">
        <v>147</v>
      </c>
      <c r="D209" s="380" t="s">
        <v>226</v>
      </c>
      <c r="E209" s="34">
        <v>4</v>
      </c>
      <c r="F209" s="38">
        <f>(G209+H209+I209+J209)*10</f>
        <v>50</v>
      </c>
      <c r="G209" s="364">
        <v>3</v>
      </c>
      <c r="H209" s="364"/>
      <c r="I209" s="364"/>
      <c r="J209" s="364">
        <v>2</v>
      </c>
      <c r="K209" s="364" t="s">
        <v>51</v>
      </c>
      <c r="L209" s="367"/>
      <c r="M209" s="142">
        <f>IF(L209="кп",3,IF(L209="кр",2,IF(L209="кз",1,IF(L209="р",0.5,""))))</f>
      </c>
      <c r="N209" s="211">
        <f>SUM(O209:Q209)</f>
        <v>60</v>
      </c>
      <c r="O209" s="194">
        <v>25</v>
      </c>
      <c r="P209" s="197">
        <f>IF(L209="кп",60,IF(L209="кр",40,IF(L209="кз",20,IF(L209="р",10,0))))</f>
        <v>0</v>
      </c>
      <c r="Q209" s="211">
        <v>35</v>
      </c>
      <c r="R209" s="143"/>
      <c r="S209" s="140">
        <f>F209*$S$194/$F$229</f>
        <v>25</v>
      </c>
      <c r="T209" s="194">
        <f t="shared" si="94"/>
        <v>25</v>
      </c>
      <c r="U209" s="202">
        <f t="shared" si="97"/>
        <v>5</v>
      </c>
      <c r="V209" s="197">
        <f t="shared" si="98"/>
        <v>3</v>
      </c>
      <c r="W209" s="203">
        <f t="shared" si="99"/>
        <v>15</v>
      </c>
      <c r="X209" s="142">
        <f aca="true" t="shared" si="101" ref="X209:X217">W209*$X$194/$W$229</f>
        <v>34.82142857142857</v>
      </c>
      <c r="Y209" s="194">
        <f t="shared" si="96"/>
        <v>35</v>
      </c>
      <c r="Z209" s="204">
        <f t="shared" si="100"/>
        <v>110</v>
      </c>
      <c r="AA209" s="205">
        <f>Z209*$AA$194/$Z$229</f>
        <v>4.150943396226415</v>
      </c>
      <c r="AB209" s="34">
        <f t="shared" si="95"/>
        <v>4</v>
      </c>
      <c r="AD209" s="207"/>
    </row>
    <row r="210" spans="1:30" s="144" customFormat="1" ht="16.5">
      <c r="A210" s="36" t="s">
        <v>323</v>
      </c>
      <c r="B210" s="42"/>
      <c r="C210" s="378" t="s">
        <v>147</v>
      </c>
      <c r="D210" s="380" t="s">
        <v>225</v>
      </c>
      <c r="E210" s="34">
        <v>4</v>
      </c>
      <c r="F210" s="38">
        <f>(G210+H210+I210+J210)*10</f>
        <v>50</v>
      </c>
      <c r="G210" s="364">
        <v>3</v>
      </c>
      <c r="H210" s="364"/>
      <c r="I210" s="364"/>
      <c r="J210" s="364">
        <v>2</v>
      </c>
      <c r="K210" s="364" t="s">
        <v>51</v>
      </c>
      <c r="L210" s="370"/>
      <c r="M210" s="142"/>
      <c r="N210" s="211">
        <f>SUM(O210:Q210)</f>
        <v>60</v>
      </c>
      <c r="O210" s="194">
        <v>25</v>
      </c>
      <c r="P210" s="197">
        <f>IF(L210="кп",60,IF(L210="кр",40,IF(L210="кз",20,IF(L210="р",10,0))))</f>
        <v>0</v>
      </c>
      <c r="Q210" s="211">
        <v>35</v>
      </c>
      <c r="R210" s="143"/>
      <c r="S210" s="140">
        <f>F210*$S$194/$F$229</f>
        <v>25</v>
      </c>
      <c r="T210" s="194">
        <f t="shared" si="94"/>
        <v>25</v>
      </c>
      <c r="U210" s="202">
        <f t="shared" si="97"/>
        <v>5</v>
      </c>
      <c r="V210" s="197">
        <f t="shared" si="98"/>
        <v>3</v>
      </c>
      <c r="W210" s="203">
        <f t="shared" si="99"/>
        <v>15</v>
      </c>
      <c r="X210" s="142">
        <f t="shared" si="101"/>
        <v>34.82142857142857</v>
      </c>
      <c r="Y210" s="194">
        <f t="shared" si="96"/>
        <v>35</v>
      </c>
      <c r="Z210" s="204">
        <f t="shared" si="100"/>
        <v>110</v>
      </c>
      <c r="AA210" s="205">
        <f>Z210*$AA$194/$Z$229</f>
        <v>4.150943396226415</v>
      </c>
      <c r="AB210" s="34">
        <f t="shared" si="95"/>
        <v>4</v>
      </c>
      <c r="AD210" s="207"/>
    </row>
    <row r="211" spans="1:30" s="144" customFormat="1" ht="21.75" customHeight="1">
      <c r="A211" s="36" t="s">
        <v>341</v>
      </c>
      <c r="B211" s="42"/>
      <c r="C211" s="378" t="s">
        <v>147</v>
      </c>
      <c r="D211" s="380" t="s">
        <v>224</v>
      </c>
      <c r="E211" s="34">
        <v>3</v>
      </c>
      <c r="F211" s="38">
        <f>(G211+H211+I211+J211)*10</f>
        <v>40</v>
      </c>
      <c r="G211" s="364">
        <v>2</v>
      </c>
      <c r="H211" s="364"/>
      <c r="I211" s="364"/>
      <c r="J211" s="364">
        <v>2</v>
      </c>
      <c r="K211" s="364" t="s">
        <v>53</v>
      </c>
      <c r="L211" s="370"/>
      <c r="M211" s="142"/>
      <c r="N211" s="211">
        <f>SUM(O211:Q211)</f>
        <v>38</v>
      </c>
      <c r="O211" s="194">
        <v>20</v>
      </c>
      <c r="P211" s="197">
        <f>IF(L211="кп",60,IF(L211="кр",40,IF(L211="кз",20,IF(L211="р",10,0))))</f>
        <v>0</v>
      </c>
      <c r="Q211" s="211">
        <v>18</v>
      </c>
      <c r="R211" s="143"/>
      <c r="S211" s="140">
        <f>F211*$S$194/$F$229</f>
        <v>20</v>
      </c>
      <c r="T211" s="194">
        <f t="shared" si="94"/>
        <v>20</v>
      </c>
      <c r="U211" s="202">
        <f t="shared" si="97"/>
        <v>4</v>
      </c>
      <c r="V211" s="197">
        <f t="shared" si="98"/>
        <v>2</v>
      </c>
      <c r="W211" s="203">
        <f t="shared" si="99"/>
        <v>8</v>
      </c>
      <c r="X211" s="142">
        <f t="shared" si="101"/>
        <v>18.571428571428573</v>
      </c>
      <c r="Y211" s="331">
        <v>18</v>
      </c>
      <c r="Z211" s="204">
        <f t="shared" si="100"/>
        <v>78</v>
      </c>
      <c r="AA211" s="205">
        <f>Z211*$AA$194/$Z$229</f>
        <v>2.943396226415094</v>
      </c>
      <c r="AB211" s="34">
        <v>3</v>
      </c>
      <c r="AD211" s="207"/>
    </row>
    <row r="212" spans="1:30" s="144" customFormat="1" ht="19.5" customHeight="1" hidden="1">
      <c r="A212" s="36"/>
      <c r="B212" s="42"/>
      <c r="C212" s="42"/>
      <c r="D212" s="40"/>
      <c r="E212" s="34"/>
      <c r="F212" s="38"/>
      <c r="G212" s="36"/>
      <c r="H212" s="36"/>
      <c r="I212" s="36"/>
      <c r="J212" s="36"/>
      <c r="K212" s="36"/>
      <c r="L212" s="39"/>
      <c r="M212" s="142"/>
      <c r="N212" s="211"/>
      <c r="O212" s="194"/>
      <c r="P212" s="197"/>
      <c r="Q212" s="211"/>
      <c r="R212" s="143"/>
      <c r="S212" s="140"/>
      <c r="T212" s="194"/>
      <c r="U212" s="202"/>
      <c r="V212" s="197"/>
      <c r="W212" s="203"/>
      <c r="X212" s="142">
        <f t="shared" si="101"/>
        <v>0</v>
      </c>
      <c r="Y212" s="194"/>
      <c r="Z212" s="204"/>
      <c r="AA212" s="205"/>
      <c r="AB212" s="34"/>
      <c r="AD212" s="207"/>
    </row>
    <row r="213" spans="1:30" s="144" customFormat="1" ht="19.5" customHeight="1" hidden="1">
      <c r="A213" s="36"/>
      <c r="B213" s="42"/>
      <c r="C213" s="42"/>
      <c r="D213" s="40"/>
      <c r="E213" s="34"/>
      <c r="F213" s="38"/>
      <c r="G213" s="36"/>
      <c r="H213" s="36"/>
      <c r="I213" s="36"/>
      <c r="J213" s="36"/>
      <c r="K213" s="36"/>
      <c r="L213" s="39"/>
      <c r="M213" s="142"/>
      <c r="N213" s="211"/>
      <c r="O213" s="194"/>
      <c r="P213" s="197"/>
      <c r="Q213" s="211"/>
      <c r="R213" s="143"/>
      <c r="S213" s="140"/>
      <c r="T213" s="194"/>
      <c r="U213" s="202"/>
      <c r="V213" s="197"/>
      <c r="W213" s="203"/>
      <c r="X213" s="142">
        <f t="shared" si="101"/>
        <v>0</v>
      </c>
      <c r="Y213" s="194"/>
      <c r="Z213" s="204"/>
      <c r="AA213" s="205"/>
      <c r="AB213" s="34"/>
      <c r="AD213" s="207"/>
    </row>
    <row r="214" spans="1:30" s="144" customFormat="1" ht="19.5" customHeight="1" hidden="1">
      <c r="A214" s="36"/>
      <c r="B214" s="42"/>
      <c r="C214" s="42"/>
      <c r="D214" s="40"/>
      <c r="E214" s="34"/>
      <c r="F214" s="38"/>
      <c r="G214" s="36"/>
      <c r="H214" s="36"/>
      <c r="I214" s="36"/>
      <c r="J214" s="36"/>
      <c r="K214" s="36"/>
      <c r="L214" s="39"/>
      <c r="M214" s="142"/>
      <c r="N214" s="211"/>
      <c r="O214" s="194"/>
      <c r="P214" s="197"/>
      <c r="Q214" s="211"/>
      <c r="R214" s="143"/>
      <c r="S214" s="140"/>
      <c r="T214" s="194"/>
      <c r="U214" s="202"/>
      <c r="V214" s="197"/>
      <c r="W214" s="203"/>
      <c r="X214" s="142">
        <f t="shared" si="101"/>
        <v>0</v>
      </c>
      <c r="Y214" s="194"/>
      <c r="Z214" s="204"/>
      <c r="AA214" s="205"/>
      <c r="AB214" s="34"/>
      <c r="AD214" s="207"/>
    </row>
    <row r="215" spans="1:30" s="144" customFormat="1" ht="19.5" customHeight="1" hidden="1">
      <c r="A215" s="36">
        <v>7</v>
      </c>
      <c r="B215" s="42"/>
      <c r="C215" s="42"/>
      <c r="D215" s="40"/>
      <c r="E215" s="34">
        <v>0</v>
      </c>
      <c r="F215" s="38">
        <f>(G215+H215+I215+J215)*10</f>
        <v>0</v>
      </c>
      <c r="G215" s="36"/>
      <c r="H215" s="36"/>
      <c r="I215" s="36"/>
      <c r="J215" s="36"/>
      <c r="K215" s="36"/>
      <c r="L215" s="39"/>
      <c r="M215" s="142"/>
      <c r="N215" s="211">
        <f>SUM(O215:Q215)</f>
        <v>0</v>
      </c>
      <c r="O215" s="194"/>
      <c r="P215" s="197">
        <f>IF(L215="кп",60,IF(L215="кр",40,IF(L215="кз",20,IF(L215="р",10,0))))</f>
        <v>0</v>
      </c>
      <c r="Q215" s="211">
        <v>0</v>
      </c>
      <c r="R215" s="143"/>
      <c r="S215" s="140">
        <f>F215*$S$194/$F$229</f>
        <v>0</v>
      </c>
      <c r="T215" s="194">
        <f t="shared" si="94"/>
        <v>0</v>
      </c>
      <c r="U215" s="202">
        <f>SUM(G215:J215)</f>
        <v>0</v>
      </c>
      <c r="V215" s="197">
        <f>IF(K215="то",2,IF(K215="и",3,IF(K215="к",1,0)))</f>
        <v>0</v>
      </c>
      <c r="W215" s="203">
        <f>U215*V215</f>
        <v>0</v>
      </c>
      <c r="X215" s="142">
        <f t="shared" si="101"/>
        <v>0</v>
      </c>
      <c r="Y215" s="194">
        <f t="shared" si="96"/>
        <v>0</v>
      </c>
      <c r="Z215" s="204">
        <f>F215+N215</f>
        <v>0</v>
      </c>
      <c r="AA215" s="205">
        <f>Z215*$AA$194/$Z$229</f>
        <v>0</v>
      </c>
      <c r="AB215" s="34">
        <f t="shared" si="95"/>
        <v>0</v>
      </c>
      <c r="AD215" s="207"/>
    </row>
    <row r="216" spans="1:30" s="144" customFormat="1" ht="19.5" customHeight="1" hidden="1">
      <c r="A216" s="36">
        <v>8</v>
      </c>
      <c r="B216" s="42"/>
      <c r="C216" s="42"/>
      <c r="D216" s="40"/>
      <c r="E216" s="34">
        <v>0</v>
      </c>
      <c r="F216" s="38">
        <f>(G216+H216+I216+J216)*10</f>
        <v>0</v>
      </c>
      <c r="G216" s="36"/>
      <c r="H216" s="36"/>
      <c r="I216" s="36"/>
      <c r="J216" s="36"/>
      <c r="K216" s="36"/>
      <c r="L216" s="39"/>
      <c r="M216" s="142"/>
      <c r="N216" s="211">
        <f>SUM(O216:Q216)</f>
        <v>0</v>
      </c>
      <c r="O216" s="194"/>
      <c r="P216" s="197">
        <f>IF(L216="кп",60,IF(L216="кр",40,IF(L216="кз",20,IF(L216="р",10,0))))</f>
        <v>0</v>
      </c>
      <c r="Q216" s="211">
        <v>0</v>
      </c>
      <c r="R216" s="143"/>
      <c r="S216" s="140">
        <f>F216*$S$194/$F$229</f>
        <v>0</v>
      </c>
      <c r="T216" s="194">
        <f t="shared" si="94"/>
        <v>0</v>
      </c>
      <c r="U216" s="202">
        <f>SUM(G216:J216)</f>
        <v>0</v>
      </c>
      <c r="V216" s="197">
        <f>IF(K216="то",2,IF(K216="и",3,IF(K216="к",1,0)))</f>
        <v>0</v>
      </c>
      <c r="W216" s="203">
        <f>U216*V216</f>
        <v>0</v>
      </c>
      <c r="X216" s="142">
        <f t="shared" si="101"/>
        <v>0</v>
      </c>
      <c r="Y216" s="194">
        <f t="shared" si="96"/>
        <v>0</v>
      </c>
      <c r="Z216" s="204">
        <f>F216+N216</f>
        <v>0</v>
      </c>
      <c r="AA216" s="205">
        <f>Z216*$AA$194/$Z$229</f>
        <v>0</v>
      </c>
      <c r="AB216" s="34">
        <f t="shared" si="95"/>
        <v>0</v>
      </c>
      <c r="AD216" s="207"/>
    </row>
    <row r="217" spans="1:28" ht="16.5" hidden="1">
      <c r="A217" s="36">
        <v>9</v>
      </c>
      <c r="B217" s="42"/>
      <c r="C217" s="42"/>
      <c r="D217" s="45"/>
      <c r="E217" s="34">
        <v>0</v>
      </c>
      <c r="F217" s="38">
        <f>(G217+H217+I217+J217)*10</f>
        <v>0</v>
      </c>
      <c r="G217" s="36"/>
      <c r="H217" s="36"/>
      <c r="I217" s="36"/>
      <c r="J217" s="36"/>
      <c r="K217" s="36"/>
      <c r="L217" s="39"/>
      <c r="M217" s="142"/>
      <c r="N217" s="211">
        <f>SUM(O217:Q217)</f>
        <v>0</v>
      </c>
      <c r="O217" s="194"/>
      <c r="P217" s="197">
        <f>IF(L217="кп",60,IF(L217="кр",40,IF(L217="кз",20,IF(L217="р",10,0))))</f>
        <v>0</v>
      </c>
      <c r="Q217" s="211">
        <v>0</v>
      </c>
      <c r="R217" s="143"/>
      <c r="S217" s="140">
        <f>F217*$S$194/$F$229</f>
        <v>0</v>
      </c>
      <c r="T217" s="194">
        <f t="shared" si="94"/>
        <v>0</v>
      </c>
      <c r="U217" s="202">
        <f>SUM(G217:J217)</f>
        <v>0</v>
      </c>
      <c r="V217" s="197">
        <f>IF(K217="то",2,IF(K217="и",3,IF(K217="к",1,0)))</f>
        <v>0</v>
      </c>
      <c r="W217" s="203">
        <f>U217*V217</f>
        <v>0</v>
      </c>
      <c r="X217" s="142">
        <f t="shared" si="101"/>
        <v>0</v>
      </c>
      <c r="Y217" s="194">
        <f t="shared" si="96"/>
        <v>0</v>
      </c>
      <c r="Z217" s="204">
        <f>F217+N217</f>
        <v>0</v>
      </c>
      <c r="AA217" s="205">
        <f>Z217*$AA$194/$Z$229</f>
        <v>0</v>
      </c>
      <c r="AB217" s="34">
        <f t="shared" si="95"/>
        <v>0</v>
      </c>
    </row>
    <row r="218" spans="1:30" s="144" customFormat="1" ht="19.5" customHeight="1" hidden="1">
      <c r="A218" s="36"/>
      <c r="B218" s="42"/>
      <c r="C218" s="42"/>
      <c r="D218" s="40"/>
      <c r="E218" s="34"/>
      <c r="F218" s="38"/>
      <c r="G218" s="36"/>
      <c r="H218" s="36"/>
      <c r="I218" s="36"/>
      <c r="J218" s="36"/>
      <c r="K218" s="36"/>
      <c r="L218" s="39"/>
      <c r="M218" s="142"/>
      <c r="N218" s="211"/>
      <c r="O218" s="194"/>
      <c r="P218" s="197"/>
      <c r="Q218" s="211"/>
      <c r="R218" s="143"/>
      <c r="S218" s="140"/>
      <c r="T218" s="194"/>
      <c r="U218" s="202"/>
      <c r="V218" s="197"/>
      <c r="W218" s="203"/>
      <c r="X218" s="142"/>
      <c r="Y218" s="194"/>
      <c r="Z218" s="204"/>
      <c r="AA218" s="205"/>
      <c r="AB218" s="34"/>
      <c r="AD218" s="207"/>
    </row>
    <row r="219" spans="1:28" ht="19.5" customHeight="1" hidden="1">
      <c r="A219" s="36"/>
      <c r="B219" s="42"/>
      <c r="C219" s="42"/>
      <c r="D219" s="48" t="s">
        <v>55</v>
      </c>
      <c r="E219" s="34"/>
      <c r="F219" s="38"/>
      <c r="G219" s="36"/>
      <c r="H219" s="36"/>
      <c r="I219" s="36"/>
      <c r="J219" s="36"/>
      <c r="K219" s="36"/>
      <c r="L219" s="39"/>
      <c r="M219" s="142"/>
      <c r="N219" s="211"/>
      <c r="O219" s="194"/>
      <c r="P219" s="197"/>
      <c r="Q219" s="211">
        <v>0</v>
      </c>
      <c r="R219" s="143"/>
      <c r="S219" s="140"/>
      <c r="T219" s="194"/>
      <c r="U219" s="202"/>
      <c r="V219" s="197"/>
      <c r="W219" s="203"/>
      <c r="X219" s="142"/>
      <c r="Y219" s="194">
        <f t="shared" si="96"/>
        <v>0</v>
      </c>
      <c r="Z219" s="204"/>
      <c r="AA219" s="205"/>
      <c r="AB219" s="34">
        <f t="shared" si="95"/>
        <v>0</v>
      </c>
    </row>
    <row r="220" spans="1:28" ht="19.5" customHeight="1" hidden="1">
      <c r="A220" s="42" t="s">
        <v>56</v>
      </c>
      <c r="B220" s="42"/>
      <c r="C220" s="42"/>
      <c r="D220" s="45"/>
      <c r="E220" s="34"/>
      <c r="F220" s="38">
        <f>(G220+H220+I220+J220)*10</f>
        <v>0</v>
      </c>
      <c r="G220" s="36"/>
      <c r="H220" s="36"/>
      <c r="I220" s="36"/>
      <c r="J220" s="36"/>
      <c r="K220" s="36"/>
      <c r="L220" s="39"/>
      <c r="M220" s="142"/>
      <c r="N220" s="211">
        <f>SUM(O220:Q220)</f>
        <v>0</v>
      </c>
      <c r="O220" s="194"/>
      <c r="P220" s="197">
        <f>IF(L220="кп",60,IF(L220="кр",40,IF(L220="кз",20,IF(L220="р",10,0))))</f>
        <v>0</v>
      </c>
      <c r="Q220" s="211">
        <v>0</v>
      </c>
      <c r="R220" s="143"/>
      <c r="S220" s="140">
        <f>F220*$S$194/$F$229</f>
        <v>0</v>
      </c>
      <c r="T220" s="194">
        <f>INT(S220+0.5)</f>
        <v>0</v>
      </c>
      <c r="U220" s="202">
        <f>SUM(G220:J220)</f>
        <v>0</v>
      </c>
      <c r="V220" s="197">
        <f>IF(K220="то",2,IF(K220="и",3,IF(K220="к",1,0)))</f>
        <v>0</v>
      </c>
      <c r="W220" s="203">
        <f>U220*V220</f>
        <v>0</v>
      </c>
      <c r="X220" s="142">
        <f>W220*$X$194/$W$229</f>
        <v>0</v>
      </c>
      <c r="Y220" s="194">
        <f t="shared" si="96"/>
        <v>0</v>
      </c>
      <c r="Z220" s="204">
        <f>F220+N220</f>
        <v>0</v>
      </c>
      <c r="AA220" s="205">
        <f>Z220*$AA$194/$Z$229</f>
        <v>0</v>
      </c>
      <c r="AB220" s="34">
        <f t="shared" si="95"/>
        <v>0</v>
      </c>
    </row>
    <row r="221" spans="1:28" ht="19.5" customHeight="1" hidden="1">
      <c r="A221" s="42" t="s">
        <v>57</v>
      </c>
      <c r="B221" s="42"/>
      <c r="C221" s="42"/>
      <c r="D221" s="45"/>
      <c r="E221" s="34"/>
      <c r="F221" s="38">
        <f>(G221+H221+I221+J221)*10</f>
        <v>0</v>
      </c>
      <c r="G221" s="36"/>
      <c r="H221" s="36"/>
      <c r="I221" s="36"/>
      <c r="J221" s="36"/>
      <c r="K221" s="36"/>
      <c r="L221" s="39">
        <f aca="true" t="shared" si="102" ref="L221:M223">IF(K221="кп",3,IF(K221="кр",2,IF(K221="кз",1,IF(K221="р",0.5,""))))</f>
      </c>
      <c r="M221" s="142">
        <f t="shared" si="102"/>
      </c>
      <c r="N221" s="211">
        <f>SUM(O221:Q221)</f>
        <v>0</v>
      </c>
      <c r="O221" s="194"/>
      <c r="P221" s="197">
        <f>IF(L221="кп",60,IF(L221="кр",40,IF(L221="кз",20,IF(L221="р",10,0))))</f>
        <v>0</v>
      </c>
      <c r="Q221" s="211">
        <v>0</v>
      </c>
      <c r="R221" s="143"/>
      <c r="S221" s="140">
        <f>F221*$S$194/$F$229</f>
        <v>0</v>
      </c>
      <c r="T221" s="194">
        <f>INT(S221+0.5)</f>
        <v>0</v>
      </c>
      <c r="U221" s="202">
        <f>SUM(G221:J221)</f>
        <v>0</v>
      </c>
      <c r="V221" s="197">
        <f>IF(K221="то",2,IF(K221="и",3,IF(K221="к",1,0)))</f>
        <v>0</v>
      </c>
      <c r="W221" s="203">
        <f>U221*V221</f>
        <v>0</v>
      </c>
      <c r="X221" s="142">
        <f>W221*$X$194/$W$229</f>
        <v>0</v>
      </c>
      <c r="Y221" s="194">
        <f t="shared" si="96"/>
        <v>0</v>
      </c>
      <c r="Z221" s="204">
        <f>F221+N221</f>
        <v>0</v>
      </c>
      <c r="AA221" s="205">
        <f>Z221*$AA$194/$Z$229</f>
        <v>0</v>
      </c>
      <c r="AB221" s="34">
        <f t="shared" si="95"/>
        <v>0</v>
      </c>
    </row>
    <row r="222" spans="1:28" ht="19.5" customHeight="1" hidden="1">
      <c r="A222" s="42" t="s">
        <v>58</v>
      </c>
      <c r="B222" s="42"/>
      <c r="C222" s="42"/>
      <c r="D222" s="45"/>
      <c r="E222" s="34"/>
      <c r="F222" s="38">
        <f>(G222+H222+I222+J222)*10</f>
        <v>0</v>
      </c>
      <c r="G222" s="36"/>
      <c r="H222" s="36"/>
      <c r="I222" s="36"/>
      <c r="J222" s="36"/>
      <c r="K222" s="36"/>
      <c r="L222" s="39">
        <f t="shared" si="102"/>
      </c>
      <c r="M222" s="142">
        <f t="shared" si="102"/>
      </c>
      <c r="N222" s="211">
        <f>SUM(O222:Q222)</f>
        <v>0</v>
      </c>
      <c r="O222" s="194"/>
      <c r="P222" s="197">
        <f>IF(L222="кп",60,IF(L222="кр",40,IF(L222="кз",20,IF(L222="р",10,0))))</f>
        <v>0</v>
      </c>
      <c r="Q222" s="211">
        <v>0</v>
      </c>
      <c r="R222" s="143"/>
      <c r="S222" s="140">
        <f>F222*$S$194/$F$229</f>
        <v>0</v>
      </c>
      <c r="T222" s="194">
        <f>INT(S222+0.5)</f>
        <v>0</v>
      </c>
      <c r="U222" s="202">
        <f>SUM(G222:J222)</f>
        <v>0</v>
      </c>
      <c r="V222" s="197">
        <f>IF(K222="то",2,IF(K222="и",3,IF(K222="к",1,0)))</f>
        <v>0</v>
      </c>
      <c r="W222" s="203">
        <f>U222*V222</f>
        <v>0</v>
      </c>
      <c r="X222" s="142">
        <f>W222*$X$194/$W$229</f>
        <v>0</v>
      </c>
      <c r="Y222" s="194">
        <f t="shared" si="96"/>
        <v>0</v>
      </c>
      <c r="Z222" s="204">
        <f>F222+N222</f>
        <v>0</v>
      </c>
      <c r="AA222" s="205">
        <f>Z222*$AA$194/$Z$229</f>
        <v>0</v>
      </c>
      <c r="AB222" s="34">
        <f t="shared" si="95"/>
        <v>0</v>
      </c>
    </row>
    <row r="223" spans="1:28" ht="19.5" customHeight="1" hidden="1">
      <c r="A223" s="42" t="s">
        <v>59</v>
      </c>
      <c r="B223" s="42"/>
      <c r="C223" s="42"/>
      <c r="D223" s="45"/>
      <c r="E223" s="34"/>
      <c r="F223" s="38">
        <f>(G223+H223+I223+J223)*10</f>
        <v>0</v>
      </c>
      <c r="G223" s="36"/>
      <c r="H223" s="36"/>
      <c r="I223" s="36"/>
      <c r="J223" s="36"/>
      <c r="K223" s="36"/>
      <c r="L223" s="39">
        <f t="shared" si="102"/>
      </c>
      <c r="M223" s="142">
        <f t="shared" si="102"/>
      </c>
      <c r="N223" s="211">
        <f>SUM(O223:Q223)</f>
        <v>0</v>
      </c>
      <c r="O223" s="194"/>
      <c r="P223" s="197">
        <f>IF(L223="кп",60,IF(L223="кр",40,IF(L223="кз",20,IF(L223="р",10,0))))</f>
        <v>0</v>
      </c>
      <c r="Q223" s="211">
        <v>0</v>
      </c>
      <c r="R223" s="143"/>
      <c r="S223" s="140">
        <f>F223*$S$194/$F$229</f>
        <v>0</v>
      </c>
      <c r="T223" s="194">
        <f>INT(S223+0.5)</f>
        <v>0</v>
      </c>
      <c r="U223" s="202">
        <f>SUM(G223:J223)</f>
        <v>0</v>
      </c>
      <c r="V223" s="197">
        <f>IF(K223="то",2,IF(K223="и",3,IF(K223="к",1,0)))</f>
        <v>0</v>
      </c>
      <c r="W223" s="203">
        <f>U223*V223</f>
        <v>0</v>
      </c>
      <c r="X223" s="142">
        <f>W223*$X$194/$W$229</f>
        <v>0</v>
      </c>
      <c r="Y223" s="194">
        <f t="shared" si="96"/>
        <v>0</v>
      </c>
      <c r="Z223" s="204">
        <f>F223+N223</f>
        <v>0</v>
      </c>
      <c r="AA223" s="205">
        <f>Z223*$AA$194/$Z$229</f>
        <v>0</v>
      </c>
      <c r="AB223" s="34">
        <f t="shared" si="95"/>
        <v>0</v>
      </c>
    </row>
    <row r="224" spans="1:28" ht="19.5" customHeight="1" hidden="1">
      <c r="A224" s="36"/>
      <c r="B224" s="42"/>
      <c r="C224" s="42"/>
      <c r="D224" s="48" t="s">
        <v>55</v>
      </c>
      <c r="E224" s="34"/>
      <c r="F224" s="38"/>
      <c r="G224" s="36"/>
      <c r="H224" s="36"/>
      <c r="I224" s="36"/>
      <c r="J224" s="36"/>
      <c r="K224" s="36"/>
      <c r="L224" s="39"/>
      <c r="M224" s="142"/>
      <c r="N224" s="211"/>
      <c r="O224" s="194"/>
      <c r="P224" s="197"/>
      <c r="Q224" s="211">
        <v>0</v>
      </c>
      <c r="R224" s="143"/>
      <c r="S224" s="140"/>
      <c r="T224" s="194"/>
      <c r="U224" s="202"/>
      <c r="V224" s="197"/>
      <c r="W224" s="203"/>
      <c r="X224" s="142"/>
      <c r="Y224" s="194">
        <f t="shared" si="96"/>
        <v>0</v>
      </c>
      <c r="Z224" s="204"/>
      <c r="AA224" s="205"/>
      <c r="AB224" s="34">
        <f t="shared" si="95"/>
        <v>0</v>
      </c>
    </row>
    <row r="225" spans="1:28" ht="19.5" customHeight="1" hidden="1">
      <c r="A225" s="42" t="s">
        <v>111</v>
      </c>
      <c r="B225" s="42"/>
      <c r="C225" s="42"/>
      <c r="D225" s="45"/>
      <c r="E225" s="34"/>
      <c r="F225" s="38">
        <f>(G225+H225+I225+J225)*10</f>
        <v>0</v>
      </c>
      <c r="G225" s="36"/>
      <c r="H225" s="36"/>
      <c r="I225" s="36"/>
      <c r="J225" s="36"/>
      <c r="K225" s="36"/>
      <c r="L225" s="39"/>
      <c r="M225" s="142"/>
      <c r="N225" s="211">
        <f>SUM(O225:Q225)</f>
        <v>0</v>
      </c>
      <c r="O225" s="194"/>
      <c r="P225" s="197">
        <f>IF(L225="кп",60,IF(L225="кр",40,IF(L225="кз",20,IF(L225="р",10,0))))</f>
        <v>0</v>
      </c>
      <c r="Q225" s="211">
        <v>0</v>
      </c>
      <c r="R225" s="143"/>
      <c r="S225" s="140">
        <f>F225*$S$194/$F$229</f>
        <v>0</v>
      </c>
      <c r="T225" s="194">
        <f>INT(S225+0.5)</f>
        <v>0</v>
      </c>
      <c r="U225" s="202">
        <f>SUM(G225:J225)</f>
        <v>0</v>
      </c>
      <c r="V225" s="197">
        <f>IF(K225="то",2,IF(K225="и",3,IF(K225="к",1,0)))</f>
        <v>0</v>
      </c>
      <c r="W225" s="203">
        <f>U225*V225</f>
        <v>0</v>
      </c>
      <c r="X225" s="142">
        <f>W225*$X$194/$W$229</f>
        <v>0</v>
      </c>
      <c r="Y225" s="194">
        <f t="shared" si="96"/>
        <v>0</v>
      </c>
      <c r="Z225" s="204">
        <f>F225+N225</f>
        <v>0</v>
      </c>
      <c r="AA225" s="205">
        <f>Z225*$AA$194/$Z$229</f>
        <v>0</v>
      </c>
      <c r="AB225" s="34">
        <f t="shared" si="95"/>
        <v>0</v>
      </c>
    </row>
    <row r="226" spans="1:28" ht="19.5" customHeight="1" hidden="1">
      <c r="A226" s="42" t="s">
        <v>112</v>
      </c>
      <c r="B226" s="42"/>
      <c r="C226" s="42"/>
      <c r="D226" s="45"/>
      <c r="E226" s="34"/>
      <c r="F226" s="38">
        <f>(G226+H226+I226+J226)*10</f>
        <v>0</v>
      </c>
      <c r="G226" s="36"/>
      <c r="H226" s="36"/>
      <c r="I226" s="36"/>
      <c r="J226" s="36"/>
      <c r="K226" s="36"/>
      <c r="L226" s="39">
        <f aca="true" t="shared" si="103" ref="L226:M228">IF(K226="кп",3,IF(K226="кр",2,IF(K226="кз",1,IF(K226="р",0.5,""))))</f>
      </c>
      <c r="M226" s="142">
        <f t="shared" si="103"/>
      </c>
      <c r="N226" s="211">
        <f>SUM(O226:Q226)</f>
        <v>0</v>
      </c>
      <c r="O226" s="194"/>
      <c r="P226" s="197">
        <f>IF(L226="кп",60,IF(L226="кр",40,IF(L226="кз",20,IF(L226="р",10,0))))</f>
        <v>0</v>
      </c>
      <c r="Q226" s="211">
        <v>0</v>
      </c>
      <c r="R226" s="143"/>
      <c r="S226" s="140">
        <f>F226*$S$194/$F$229</f>
        <v>0</v>
      </c>
      <c r="T226" s="194">
        <f>INT(S226+0.5)</f>
        <v>0</v>
      </c>
      <c r="U226" s="202">
        <f>SUM(G226:J226)</f>
        <v>0</v>
      </c>
      <c r="V226" s="197">
        <f>IF(K226="то",2,IF(K226="и",3,IF(K226="к",1,0)))</f>
        <v>0</v>
      </c>
      <c r="W226" s="203">
        <f>U226*V226</f>
        <v>0</v>
      </c>
      <c r="X226" s="142">
        <f>W226*$X$194/$W$229</f>
        <v>0</v>
      </c>
      <c r="Y226" s="194">
        <f t="shared" si="96"/>
        <v>0</v>
      </c>
      <c r="Z226" s="204">
        <f>F226+N226</f>
        <v>0</v>
      </c>
      <c r="AA226" s="205">
        <f>Z226*$AA$194/$Z$229</f>
        <v>0</v>
      </c>
      <c r="AB226" s="34">
        <f t="shared" si="95"/>
        <v>0</v>
      </c>
    </row>
    <row r="227" spans="1:28" ht="19.5" customHeight="1" hidden="1">
      <c r="A227" s="42" t="s">
        <v>113</v>
      </c>
      <c r="B227" s="42"/>
      <c r="C227" s="42"/>
      <c r="D227" s="45"/>
      <c r="E227" s="34"/>
      <c r="F227" s="38">
        <f>(G227+H227+I227+J227)*10</f>
        <v>0</v>
      </c>
      <c r="G227" s="36"/>
      <c r="H227" s="36"/>
      <c r="I227" s="36"/>
      <c r="J227" s="36"/>
      <c r="K227" s="36"/>
      <c r="L227" s="39">
        <f t="shared" si="103"/>
      </c>
      <c r="M227" s="142">
        <f t="shared" si="103"/>
      </c>
      <c r="N227" s="211">
        <f>SUM(O227:Q227)</f>
        <v>0</v>
      </c>
      <c r="O227" s="194"/>
      <c r="P227" s="197">
        <f>IF(L227="кп",60,IF(L227="кр",40,IF(L227="кз",20,IF(L227="р",10,0))))</f>
        <v>0</v>
      </c>
      <c r="Q227" s="211">
        <v>0</v>
      </c>
      <c r="R227" s="143"/>
      <c r="S227" s="140">
        <f>F227*$S$194/$F$229</f>
        <v>0</v>
      </c>
      <c r="T227" s="194">
        <f>INT(S227+0.5)</f>
        <v>0</v>
      </c>
      <c r="U227" s="202">
        <f>SUM(G227:J227)</f>
        <v>0</v>
      </c>
      <c r="V227" s="197">
        <f>IF(K227="то",2,IF(K227="и",3,IF(K227="к",1,0)))</f>
        <v>0</v>
      </c>
      <c r="W227" s="203">
        <f>U227*V227</f>
        <v>0</v>
      </c>
      <c r="X227" s="142">
        <f>W227*$X$194/$W$229</f>
        <v>0</v>
      </c>
      <c r="Y227" s="194">
        <f t="shared" si="96"/>
        <v>0</v>
      </c>
      <c r="Z227" s="204">
        <f>F227+N227</f>
        <v>0</v>
      </c>
      <c r="AA227" s="205">
        <f>Z227*$AA$194/$Z$229</f>
        <v>0</v>
      </c>
      <c r="AB227" s="34">
        <f t="shared" si="95"/>
        <v>0</v>
      </c>
    </row>
    <row r="228" spans="1:28" ht="19.5" customHeight="1" hidden="1">
      <c r="A228" s="42" t="s">
        <v>114</v>
      </c>
      <c r="B228" s="42"/>
      <c r="C228" s="42"/>
      <c r="D228" s="45"/>
      <c r="E228" s="34"/>
      <c r="F228" s="38">
        <f>(G228+H228+I228+J228)*10</f>
        <v>0</v>
      </c>
      <c r="G228" s="36"/>
      <c r="H228" s="36"/>
      <c r="I228" s="36"/>
      <c r="J228" s="36"/>
      <c r="K228" s="36"/>
      <c r="L228" s="39">
        <f t="shared" si="103"/>
      </c>
      <c r="M228" s="142">
        <f t="shared" si="103"/>
      </c>
      <c r="N228" s="211">
        <f>SUM(O228:Q228)</f>
        <v>0</v>
      </c>
      <c r="O228" s="194"/>
      <c r="P228" s="197">
        <f>IF(L228="кп",60,IF(L228="кр",40,IF(L228="кз",20,IF(L228="р",10,0))))</f>
        <v>0</v>
      </c>
      <c r="Q228" s="211">
        <v>0</v>
      </c>
      <c r="R228" s="143"/>
      <c r="S228" s="140">
        <f>F228*$S$194/$F$229</f>
        <v>0</v>
      </c>
      <c r="T228" s="194">
        <f>INT(S228+0.5)</f>
        <v>0</v>
      </c>
      <c r="U228" s="202">
        <f>SUM(G228:J228)</f>
        <v>0</v>
      </c>
      <c r="V228" s="197">
        <f>IF(K228="то",2,IF(K228="и",3,IF(K228="к",1,0)))</f>
        <v>0</v>
      </c>
      <c r="W228" s="203">
        <f>U228*V228</f>
        <v>0</v>
      </c>
      <c r="X228" s="142">
        <f>W228*$X$194/$W$229</f>
        <v>0</v>
      </c>
      <c r="Y228" s="194">
        <f t="shared" si="96"/>
        <v>0</v>
      </c>
      <c r="Z228" s="204">
        <f>F228+N228</f>
        <v>0</v>
      </c>
      <c r="AA228" s="205">
        <f>Z228*$AA$194/$Z$229</f>
        <v>0</v>
      </c>
      <c r="AB228" s="34">
        <f t="shared" si="95"/>
        <v>0</v>
      </c>
    </row>
    <row r="229" spans="1:28" ht="15" customHeight="1">
      <c r="A229" s="453" t="s">
        <v>76</v>
      </c>
      <c r="B229" s="453"/>
      <c r="C229" s="453"/>
      <c r="D229" s="453"/>
      <c r="E229" s="35">
        <f>SUM(E195:E197,E199:E201)</f>
        <v>20</v>
      </c>
      <c r="F229" s="399">
        <f>SUM(F195:F201)+F225</f>
        <v>200</v>
      </c>
      <c r="G229" s="399">
        <f>SUM(G195:G201)+G225</f>
        <v>11</v>
      </c>
      <c r="H229" s="399">
        <f>SUM(H195:H201)+H225</f>
        <v>0</v>
      </c>
      <c r="I229" s="399">
        <f>SUM(I195:I201)+I225</f>
        <v>0</v>
      </c>
      <c r="J229" s="399">
        <f>SUM(J195:J201)+J225</f>
        <v>9</v>
      </c>
      <c r="K229" s="371" t="s">
        <v>230</v>
      </c>
      <c r="L229" s="44"/>
      <c r="M229" s="219"/>
      <c r="N229" s="218">
        <f>800-F229-270</f>
        <v>330</v>
      </c>
      <c r="O229" s="218">
        <f>SUM(O195:O201)+O218</f>
        <v>100</v>
      </c>
      <c r="P229" s="218">
        <f>SUM(P195:P201)+P218</f>
        <v>100</v>
      </c>
      <c r="Q229" s="220">
        <f>SUM(Q195:Q201)+Q225</f>
        <v>130</v>
      </c>
      <c r="R229" s="143"/>
      <c r="S229" s="218">
        <f aca="true" t="shared" si="104" ref="S229:AB229">SUM(S195:S201)+S218</f>
        <v>100</v>
      </c>
      <c r="T229" s="218">
        <f t="shared" si="104"/>
        <v>100</v>
      </c>
      <c r="U229" s="221">
        <f t="shared" si="104"/>
        <v>20</v>
      </c>
      <c r="V229" s="35">
        <f t="shared" si="104"/>
        <v>11</v>
      </c>
      <c r="W229" s="35">
        <f t="shared" si="104"/>
        <v>56</v>
      </c>
      <c r="X229" s="330">
        <f t="shared" si="104"/>
        <v>130</v>
      </c>
      <c r="Y229" s="101">
        <f t="shared" si="104"/>
        <v>130</v>
      </c>
      <c r="Z229" s="95">
        <f t="shared" si="104"/>
        <v>530</v>
      </c>
      <c r="AA229" s="220">
        <f t="shared" si="104"/>
        <v>19.999999999999996</v>
      </c>
      <c r="AB229" s="220">
        <f t="shared" si="104"/>
        <v>20</v>
      </c>
    </row>
    <row r="230" spans="1:28" ht="16.5">
      <c r="A230" s="36"/>
      <c r="B230" s="42"/>
      <c r="C230" s="42" t="s">
        <v>61</v>
      </c>
      <c r="D230" s="45" t="s">
        <v>62</v>
      </c>
      <c r="E230" s="36">
        <v>1</v>
      </c>
      <c r="F230" s="36">
        <v>30</v>
      </c>
      <c r="G230" s="36"/>
      <c r="H230" s="36"/>
      <c r="I230" s="36"/>
      <c r="J230" s="36">
        <v>3</v>
      </c>
      <c r="K230" s="36" t="s">
        <v>50</v>
      </c>
      <c r="L230" s="36"/>
      <c r="M230" s="228"/>
      <c r="N230" s="211"/>
      <c r="O230" s="140"/>
      <c r="P230" s="140"/>
      <c r="Q230" s="140"/>
      <c r="R230" s="229"/>
      <c r="S230" s="197"/>
      <c r="T230" s="212"/>
      <c r="U230" s="224"/>
      <c r="V230" s="197"/>
      <c r="W230" s="203"/>
      <c r="X230" s="142"/>
      <c r="Y230" s="213"/>
      <c r="Z230" s="204"/>
      <c r="AA230" s="203"/>
      <c r="AB230" s="197"/>
    </row>
    <row r="231" spans="1:28" ht="16.5">
      <c r="A231" s="36"/>
      <c r="B231" s="42"/>
      <c r="C231" s="42"/>
      <c r="D231" s="45"/>
      <c r="E231" s="36"/>
      <c r="F231" s="36"/>
      <c r="G231" s="36"/>
      <c r="H231" s="36"/>
      <c r="I231" s="36"/>
      <c r="J231" s="36"/>
      <c r="K231" s="36"/>
      <c r="L231" s="36"/>
      <c r="M231" s="228"/>
      <c r="N231" s="140"/>
      <c r="O231" s="140"/>
      <c r="P231" s="140"/>
      <c r="Q231" s="140"/>
      <c r="R231" s="230"/>
      <c r="S231" s="140"/>
      <c r="T231" s="194"/>
      <c r="U231" s="231"/>
      <c r="V231" s="140"/>
      <c r="W231" s="211"/>
      <c r="X231" s="228"/>
      <c r="Y231" s="232"/>
      <c r="Z231" s="231"/>
      <c r="AA231" s="185"/>
      <c r="AB231" s="185"/>
    </row>
    <row r="232" spans="1:28" ht="16.5">
      <c r="A232" s="37"/>
      <c r="B232" s="375"/>
      <c r="C232" s="375"/>
      <c r="D232" s="377" t="s">
        <v>77</v>
      </c>
      <c r="E232" s="37"/>
      <c r="F232" s="37"/>
      <c r="G232" s="37"/>
      <c r="H232" s="37"/>
      <c r="I232" s="37"/>
      <c r="J232" s="37"/>
      <c r="K232" s="37"/>
      <c r="L232" s="37"/>
      <c r="M232" s="137"/>
      <c r="N232" s="134"/>
      <c r="O232" s="134"/>
      <c r="P232" s="134"/>
      <c r="Q232" s="134"/>
      <c r="R232" s="233"/>
      <c r="S232" s="134"/>
      <c r="T232" s="234"/>
      <c r="U232" s="235"/>
      <c r="V232" s="134"/>
      <c r="W232" s="223"/>
      <c r="X232" s="137"/>
      <c r="Y232" s="236"/>
      <c r="Z232" s="235"/>
      <c r="AA232" s="185"/>
      <c r="AB232" s="185"/>
    </row>
    <row r="233" spans="1:28" ht="16.5">
      <c r="A233" s="42"/>
      <c r="B233" s="42"/>
      <c r="C233" s="42" t="s">
        <v>130</v>
      </c>
      <c r="D233" s="45" t="s">
        <v>115</v>
      </c>
      <c r="E233" s="329">
        <v>10</v>
      </c>
      <c r="F233" s="36"/>
      <c r="G233" s="36"/>
      <c r="H233" s="36"/>
      <c r="I233" s="36"/>
      <c r="J233" s="36"/>
      <c r="K233" s="36" t="s">
        <v>78</v>
      </c>
      <c r="L233" s="36"/>
      <c r="M233" s="228"/>
      <c r="N233" s="238">
        <v>270</v>
      </c>
      <c r="O233" s="140"/>
      <c r="P233" s="140"/>
      <c r="Q233" s="237">
        <v>270</v>
      </c>
      <c r="R233" s="230"/>
      <c r="S233" s="140"/>
      <c r="T233" s="194"/>
      <c r="U233" s="231"/>
      <c r="V233" s="140"/>
      <c r="W233" s="211"/>
      <c r="X233" s="228"/>
      <c r="Y233" s="232"/>
      <c r="Z233" s="231"/>
      <c r="AA233" s="185"/>
      <c r="AB233" s="185"/>
    </row>
    <row r="234" spans="1:12" ht="13.5">
      <c r="A234" s="84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</row>
    <row r="235" spans="1:12" ht="13.5">
      <c r="A235" s="84"/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</row>
    <row r="236" spans="1:12" ht="13.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</row>
    <row r="237" spans="1:12" ht="13.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400"/>
    </row>
    <row r="238" spans="1:12" ht="13.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</row>
    <row r="239" spans="1:12" ht="13.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</row>
  </sheetData>
  <sheetProtection/>
  <mergeCells count="38">
    <mergeCell ref="A1:Q1"/>
    <mergeCell ref="A2:A4"/>
    <mergeCell ref="B2:B4"/>
    <mergeCell ref="C2:C4"/>
    <mergeCell ref="D2:D4"/>
    <mergeCell ref="E2:E4"/>
    <mergeCell ref="F2:F4"/>
    <mergeCell ref="G2:J2"/>
    <mergeCell ref="K2:K4"/>
    <mergeCell ref="L2:M3"/>
    <mergeCell ref="AA2:AA4"/>
    <mergeCell ref="AB2:AB4"/>
    <mergeCell ref="V2:V4"/>
    <mergeCell ref="P3:P4"/>
    <mergeCell ref="W2:W4"/>
    <mergeCell ref="X2:X4"/>
    <mergeCell ref="N2:Q2"/>
    <mergeCell ref="S2:S4"/>
    <mergeCell ref="T2:T4"/>
    <mergeCell ref="U2:U4"/>
    <mergeCell ref="G3:G4"/>
    <mergeCell ref="H3:H4"/>
    <mergeCell ref="I3:I4"/>
    <mergeCell ref="J3:J4"/>
    <mergeCell ref="Y2:Y4"/>
    <mergeCell ref="Z2:Z4"/>
    <mergeCell ref="Q3:Q4"/>
    <mergeCell ref="N3:N4"/>
    <mergeCell ref="O3:O4"/>
    <mergeCell ref="A190:D190"/>
    <mergeCell ref="A229:D229"/>
    <mergeCell ref="A33:D33"/>
    <mergeCell ref="A61:D61"/>
    <mergeCell ref="A86:D86"/>
    <mergeCell ref="A111:D111"/>
    <mergeCell ref="A137:D137"/>
    <mergeCell ref="A162:D162"/>
    <mergeCell ref="D184:E1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32"/>
  <sheetViews>
    <sheetView zoomScalePageLayoutView="0" workbookViewId="0" topLeftCell="A1">
      <selection activeCell="Q20" sqref="Q20"/>
    </sheetView>
  </sheetViews>
  <sheetFormatPr defaultColWidth="9.00390625" defaultRowHeight="13.5"/>
  <cols>
    <col min="1" max="1" width="3.25390625" style="139" customWidth="1"/>
    <col min="2" max="2" width="5.625" style="139" customWidth="1"/>
    <col min="3" max="3" width="4.125" style="139" customWidth="1"/>
    <col min="4" max="4" width="28.50390625" style="139" customWidth="1"/>
    <col min="5" max="5" width="3.625" style="139" customWidth="1"/>
    <col min="6" max="6" width="5.50390625" style="139" bestFit="1" customWidth="1"/>
    <col min="7" max="7" width="4.875" style="139" customWidth="1"/>
    <col min="8" max="8" width="3.875" style="139" bestFit="1" customWidth="1"/>
    <col min="9" max="9" width="4.625" style="139" customWidth="1"/>
    <col min="10" max="10" width="5.875" style="139" customWidth="1"/>
    <col min="11" max="11" width="4.375" style="139" customWidth="1"/>
    <col min="12" max="12" width="3.50390625" style="139" customWidth="1"/>
    <col min="13" max="13" width="4.25390625" style="139" bestFit="1" customWidth="1"/>
  </cols>
  <sheetData>
    <row r="1" spans="1:17" ht="18">
      <c r="A1" s="440" t="s">
        <v>311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318"/>
      <c r="O1" s="318"/>
      <c r="P1" s="318"/>
      <c r="Q1" s="318"/>
    </row>
    <row r="2" spans="1:13" ht="13.5">
      <c r="A2" s="532" t="s">
        <v>0</v>
      </c>
      <c r="B2" s="574" t="s">
        <v>31</v>
      </c>
      <c r="C2" s="533" t="s">
        <v>1</v>
      </c>
      <c r="D2" s="534" t="s">
        <v>2</v>
      </c>
      <c r="E2" s="575" t="s">
        <v>32</v>
      </c>
      <c r="F2" s="540" t="s">
        <v>3</v>
      </c>
      <c r="G2" s="576" t="s">
        <v>81</v>
      </c>
      <c r="H2" s="577"/>
      <c r="I2" s="577"/>
      <c r="J2" s="578"/>
      <c r="K2" s="579" t="s">
        <v>33</v>
      </c>
      <c r="L2" s="580" t="s">
        <v>34</v>
      </c>
      <c r="M2" s="581"/>
    </row>
    <row r="3" spans="1:13" ht="13.5">
      <c r="A3" s="471"/>
      <c r="B3" s="484"/>
      <c r="C3" s="487"/>
      <c r="D3" s="490"/>
      <c r="E3" s="493"/>
      <c r="F3" s="474"/>
      <c r="G3" s="466" t="s">
        <v>4</v>
      </c>
      <c r="H3" s="466" t="s">
        <v>5</v>
      </c>
      <c r="I3" s="466" t="s">
        <v>19</v>
      </c>
      <c r="J3" s="468" t="s">
        <v>20</v>
      </c>
      <c r="K3" s="480"/>
      <c r="L3" s="582"/>
      <c r="M3" s="583"/>
    </row>
    <row r="4" spans="1:13" ht="66" customHeight="1">
      <c r="A4" s="472"/>
      <c r="B4" s="485"/>
      <c r="C4" s="488"/>
      <c r="D4" s="491"/>
      <c r="E4" s="494"/>
      <c r="F4" s="475"/>
      <c r="G4" s="467"/>
      <c r="H4" s="467"/>
      <c r="I4" s="467"/>
      <c r="J4" s="469"/>
      <c r="K4" s="481"/>
      <c r="L4" s="165" t="s">
        <v>45</v>
      </c>
      <c r="M4" s="166" t="s">
        <v>46</v>
      </c>
    </row>
    <row r="5" spans="1:13" ht="15.75">
      <c r="A5" s="122">
        <v>1</v>
      </c>
      <c r="B5" s="123">
        <v>2</v>
      </c>
      <c r="C5" s="124">
        <v>3</v>
      </c>
      <c r="D5" s="125">
        <v>4</v>
      </c>
      <c r="E5" s="126">
        <v>5</v>
      </c>
      <c r="F5" s="127">
        <v>6</v>
      </c>
      <c r="G5" s="128">
        <v>7</v>
      </c>
      <c r="H5" s="128">
        <v>8</v>
      </c>
      <c r="I5" s="128">
        <v>9</v>
      </c>
      <c r="J5" s="129">
        <v>10</v>
      </c>
      <c r="K5" s="130">
        <v>11</v>
      </c>
      <c r="L5" s="123">
        <v>12</v>
      </c>
      <c r="M5" s="126">
        <v>13</v>
      </c>
    </row>
    <row r="6" spans="1:13" ht="18">
      <c r="A6" s="123"/>
      <c r="B6" s="123"/>
      <c r="C6" s="123"/>
      <c r="D6" s="172" t="s">
        <v>47</v>
      </c>
      <c r="E6" s="173">
        <f aca="true" t="shared" si="0" ref="E6:J6">E30+E54+E79+E104+E136+E161+E186+E211</f>
        <v>242</v>
      </c>
      <c r="F6" s="173">
        <f t="shared" si="0"/>
        <v>1230</v>
      </c>
      <c r="G6" s="173">
        <f t="shared" si="0"/>
        <v>623</v>
      </c>
      <c r="H6" s="173">
        <f t="shared" si="0"/>
        <v>84</v>
      </c>
      <c r="I6" s="173">
        <f t="shared" si="0"/>
        <v>303</v>
      </c>
      <c r="J6" s="173">
        <f t="shared" si="0"/>
        <v>250</v>
      </c>
      <c r="K6" s="174"/>
      <c r="L6" s="175"/>
      <c r="M6" s="176">
        <f>M30+M54+M79+M104+M136+M161+M186+M211</f>
        <v>21</v>
      </c>
    </row>
    <row r="7" spans="1:13" ht="15.75">
      <c r="A7" s="123"/>
      <c r="B7" s="123"/>
      <c r="C7" s="123"/>
      <c r="D7" s="125"/>
      <c r="E7" s="123"/>
      <c r="F7" s="123"/>
      <c r="G7" s="123"/>
      <c r="H7" s="123"/>
      <c r="I7" s="123"/>
      <c r="J7" s="123"/>
      <c r="K7" s="132"/>
      <c r="L7" s="123"/>
      <c r="M7" s="133"/>
    </row>
    <row r="8" spans="1:13" ht="16.5">
      <c r="A8" s="134" t="s">
        <v>30</v>
      </c>
      <c r="B8" s="135" t="s">
        <v>30</v>
      </c>
      <c r="C8" s="135" t="s">
        <v>30</v>
      </c>
      <c r="D8" s="136" t="s">
        <v>48</v>
      </c>
      <c r="E8" s="134" t="s">
        <v>30</v>
      </c>
      <c r="F8" s="134"/>
      <c r="G8" s="134"/>
      <c r="H8" s="134"/>
      <c r="I8" s="134"/>
      <c r="J8" s="134"/>
      <c r="K8" s="134"/>
      <c r="L8" s="134"/>
      <c r="M8" s="137"/>
    </row>
    <row r="9" spans="1:13" ht="16.5">
      <c r="A9" s="134"/>
      <c r="B9" s="135"/>
      <c r="C9" s="135"/>
      <c r="D9" s="192" t="s">
        <v>49</v>
      </c>
      <c r="E9" s="134"/>
      <c r="F9" s="134"/>
      <c r="G9" s="134"/>
      <c r="H9" s="134"/>
      <c r="I9" s="134"/>
      <c r="J9" s="134"/>
      <c r="K9" s="134"/>
      <c r="L9" s="134"/>
      <c r="M9" s="137"/>
    </row>
    <row r="10" spans="1:13" ht="16.5">
      <c r="A10" s="140">
        <f>'330'!A10</f>
        <v>1</v>
      </c>
      <c r="B10" s="141"/>
      <c r="C10" s="201">
        <f>'330'!C10</f>
        <v>27</v>
      </c>
      <c r="D10" s="240" t="str">
        <f>'330'!D10</f>
        <v>Висша математика - 1</v>
      </c>
      <c r="E10" s="240">
        <f>'330'!E10</f>
        <v>7</v>
      </c>
      <c r="F10" s="36">
        <f>SUM(G10:J10)</f>
        <v>30</v>
      </c>
      <c r="G10" s="36">
        <f>IF(INT('330'!G10*15/2+0.5)=0,"",INT('330'!G10*15/2+0.5))</f>
        <v>15</v>
      </c>
      <c r="H10" s="36">
        <f>IF(INT('330'!H10*15/2+0.5)=0,"",INT('330'!H10*15/2+0.5))</f>
        <v>15</v>
      </c>
      <c r="I10" s="36">
        <f>IF(INT('330'!I10*15/2+0.5)=0,"",INT('330'!I10*15/2+0.5))</f>
      </c>
      <c r="J10" s="36">
        <f>IF(INT('330'!J10*15/2+0.5)=0,"",INT('330'!J10*15/2+0.5))</f>
      </c>
      <c r="K10" s="36" t="str">
        <f>IF('330'!K10="то","и",'330'!K10)</f>
        <v>и</v>
      </c>
      <c r="L10" s="34" t="str">
        <f>IF('330'!L10=0,"",'330'!L10)</f>
        <v>кз</v>
      </c>
      <c r="M10" s="41">
        <f>'330'!M10</f>
        <v>1</v>
      </c>
    </row>
    <row r="11" spans="1:13" ht="16.5">
      <c r="A11" s="140">
        <f>'330'!A11</f>
        <v>2</v>
      </c>
      <c r="B11" s="141"/>
      <c r="C11" s="201">
        <f>'330'!C11</f>
        <v>14</v>
      </c>
      <c r="D11" s="240" t="str">
        <f>'330'!D11</f>
        <v>Електротехнически материали</v>
      </c>
      <c r="E11" s="240">
        <f>'330'!E11</f>
        <v>6</v>
      </c>
      <c r="F11" s="36">
        <f aca="true" t="shared" si="1" ref="F11:F21">SUM(G11:J11)</f>
        <v>30</v>
      </c>
      <c r="G11" s="36">
        <f>IF(INT('330'!G11*15/2+0.5)=0,"",INT('330'!G11*15/2+0.5))</f>
        <v>15</v>
      </c>
      <c r="H11" s="36">
        <f>IF(INT('330'!H11*15/2+0.5)=0,"",INT('330'!H11*15/2+0.5))</f>
      </c>
      <c r="I11" s="36">
        <f>IF(INT('330'!I11*15/2+0.5)=0,"",INT('330'!I11*15/2+0.5))</f>
        <v>15</v>
      </c>
      <c r="J11" s="36">
        <f>IF(INT('330'!J11*15/2+0.5)=0,"",INT('330'!J11*15/2+0.5))</f>
      </c>
      <c r="K11" s="36" t="str">
        <f>IF('330'!K11="то","и",'330'!K11)</f>
        <v>и</v>
      </c>
      <c r="L11" s="34">
        <f>IF('330'!L11=0,"",'330'!L11)</f>
      </c>
      <c r="M11" s="41">
        <f>'330'!M11</f>
      </c>
    </row>
    <row r="12" spans="1:13" ht="16.5">
      <c r="A12" s="140">
        <f>'330'!A12</f>
        <v>3</v>
      </c>
      <c r="B12" s="141"/>
      <c r="C12" s="201" t="str">
        <f>'330'!C12</f>
        <v>28</v>
      </c>
      <c r="D12" s="240" t="str">
        <f>'330'!D12</f>
        <v>Програмиране и използване на компютри - 1</v>
      </c>
      <c r="E12" s="240">
        <f>'330'!E12</f>
        <v>4</v>
      </c>
      <c r="F12" s="36">
        <f t="shared" si="1"/>
        <v>23</v>
      </c>
      <c r="G12" s="36">
        <f>IF(INT('330'!G12*15/2+0.5)=0,"",INT('330'!G12*15/2+0.5))</f>
        <v>8</v>
      </c>
      <c r="H12" s="36">
        <f>IF(INT('330'!H12*15/2+0.5)=0,"",INT('330'!H12*15/2+0.5))</f>
      </c>
      <c r="I12" s="36">
        <f>IF(INT('330'!I12*15/2+0.5)=0,"",INT('330'!I12*15/2+0.5))</f>
      </c>
      <c r="J12" s="36">
        <f>IF(INT('330'!J12*15/2+0.5)=0,"",INT('330'!J12*15/2+0.5))</f>
        <v>15</v>
      </c>
      <c r="K12" s="36" t="str">
        <f>IF('330'!K12="то","и",'330'!K12)</f>
        <v>и</v>
      </c>
      <c r="L12" s="34">
        <f>IF('330'!L12=0,"",'330'!L12)</f>
      </c>
      <c r="M12" s="41">
        <f>'330'!M12</f>
      </c>
    </row>
    <row r="13" spans="1:13" ht="16.5">
      <c r="A13" s="140">
        <f>'330'!A13</f>
        <v>4</v>
      </c>
      <c r="B13" s="141"/>
      <c r="C13" s="201">
        <f>'330'!C13</f>
        <v>14</v>
      </c>
      <c r="D13" s="240" t="str">
        <f>'330'!D13</f>
        <v>Учебна практика</v>
      </c>
      <c r="E13" s="240">
        <f>'330'!E13</f>
        <v>3</v>
      </c>
      <c r="F13" s="36">
        <f t="shared" si="1"/>
        <v>23</v>
      </c>
      <c r="G13" s="36">
        <f>IF(INT('330'!G13*15/2+0.5)=0,"",INT('330'!G13*15/2+0.5))</f>
      </c>
      <c r="H13" s="36">
        <f>IF(INT('330'!H13*15/2+0.5)=0,"",INT('330'!H13*15/2+0.5))</f>
      </c>
      <c r="I13" s="36">
        <f>IF(INT('330'!I13*15/2+0.5)=0,"",INT('330'!I13*15/2+0.5))</f>
      </c>
      <c r="J13" s="36">
        <f>IF(INT('330'!J13*15/2+0.5)=0,"",INT('330'!J13*15/2+0.5))</f>
        <v>23</v>
      </c>
      <c r="K13" s="36" t="s">
        <v>51</v>
      </c>
      <c r="L13" s="34">
        <f>IF('330'!L13=0,"",'330'!L13)</f>
      </c>
      <c r="M13" s="41">
        <f>'330'!M13</f>
      </c>
    </row>
    <row r="14" spans="1:13" ht="16.5">
      <c r="A14" s="140">
        <f>'330'!A14</f>
        <v>5</v>
      </c>
      <c r="B14" s="141"/>
      <c r="C14" s="201" t="str">
        <f>'330'!C14</f>
        <v>14</v>
      </c>
      <c r="D14" s="240" t="str">
        <f>'330'!D14</f>
        <v>Eлектротехническа безопасност</v>
      </c>
      <c r="E14" s="240">
        <f>'330'!E14</f>
        <v>2</v>
      </c>
      <c r="F14" s="36">
        <f t="shared" si="1"/>
        <v>16</v>
      </c>
      <c r="G14" s="36">
        <f>IF(INT('330'!G14*15/2+0.5)=0,"",INT('330'!G14*15/2+0.5))</f>
        <v>8</v>
      </c>
      <c r="H14" s="36">
        <f>IF(INT('330'!H14*15/2+0.5)=0,"",INT('330'!H14*15/2+0.5))</f>
      </c>
      <c r="I14" s="36">
        <f>IF(INT('330'!I14*15/2+0.5)=0,"",INT('330'!I14*15/2+0.5))</f>
      </c>
      <c r="J14" s="36">
        <f>IF(INT('330'!J14*15/2+0.5)=0,"",INT('330'!J14*15/2+0.5))</f>
        <v>8</v>
      </c>
      <c r="K14" s="36" t="s">
        <v>51</v>
      </c>
      <c r="L14" s="34">
        <f>IF('330'!L14=0,"",'330'!L14)</f>
      </c>
      <c r="M14" s="41">
        <f>'330'!M14</f>
      </c>
    </row>
    <row r="15" spans="1:13" ht="16.5">
      <c r="A15" s="140">
        <f>'330'!A15</f>
        <v>6</v>
      </c>
      <c r="B15" s="141"/>
      <c r="C15" s="208">
        <f>'330'!C15</f>
        <v>0</v>
      </c>
      <c r="D15" s="240">
        <f>'330'!D15</f>
        <v>0</v>
      </c>
      <c r="E15" s="241">
        <f>'330'!E15</f>
        <v>0</v>
      </c>
      <c r="F15" s="36">
        <f t="shared" si="1"/>
        <v>0</v>
      </c>
      <c r="G15" s="36">
        <f>IF(INT('330'!G15*15/2+0.5)=0,"",INT('330'!G15*15/2+0.5))</f>
      </c>
      <c r="H15" s="36">
        <f>IF(INT('330'!H15*15/2+0.5)=0,"",INT('330'!H15*15/2+0.5))</f>
      </c>
      <c r="I15" s="36">
        <f>IF(INT('330'!I15*15/2+0.5)=0,"",INT('330'!I15*15/2+0.5))</f>
      </c>
      <c r="J15" s="36">
        <f>IF(INT('330'!J15*15/2+0.5)=0,"",INT('330'!J15*15/2+0.5))</f>
      </c>
      <c r="K15" s="36">
        <f>IF('330'!K15="то","и",'330'!K15)</f>
        <v>0</v>
      </c>
      <c r="L15" s="34">
        <f>IF('330'!L15=0,"",'330'!L15)</f>
      </c>
      <c r="M15" s="41">
        <f>'330'!M15</f>
      </c>
    </row>
    <row r="16" spans="1:13" ht="16.5">
      <c r="A16" s="140">
        <f>'330'!A16</f>
        <v>7</v>
      </c>
      <c r="B16" s="141"/>
      <c r="C16" s="208">
        <f>'330'!C16</f>
        <v>0</v>
      </c>
      <c r="D16" s="240">
        <f>'330'!D16</f>
        <v>0</v>
      </c>
      <c r="E16" s="241">
        <f>'330'!E16</f>
        <v>0</v>
      </c>
      <c r="F16" s="36">
        <f t="shared" si="1"/>
        <v>0</v>
      </c>
      <c r="G16" s="36">
        <f>IF(INT('330'!G16*15/2+0.5)=0,"",INT('330'!G16*15/2+0.5))</f>
      </c>
      <c r="H16" s="36">
        <f>IF(INT('330'!H16*15/2+0.5)=0,"",INT('330'!H16*15/2+0.5))</f>
      </c>
      <c r="I16" s="36">
        <f>IF(INT('330'!I16*15/2+0.5)=0,"",INT('330'!I16*15/2+0.5))</f>
      </c>
      <c r="J16" s="36">
        <f>IF(INT('330'!J16*15/2+0.5)=0,"",INT('330'!J16*15/2+0.5))</f>
      </c>
      <c r="K16" s="36">
        <f>IF('330'!K16="то","и",'330'!K16)</f>
        <v>0</v>
      </c>
      <c r="L16" s="34">
        <f>IF('330'!L16=0,"",'330'!L16)</f>
      </c>
      <c r="M16" s="41">
        <f>'330'!M16</f>
      </c>
    </row>
    <row r="17" spans="1:13" ht="16.5">
      <c r="A17" s="140">
        <f>'330'!A17</f>
        <v>8</v>
      </c>
      <c r="B17" s="141"/>
      <c r="C17" s="208">
        <f>'330'!C17</f>
        <v>0</v>
      </c>
      <c r="D17" s="240">
        <f>'330'!D17</f>
        <v>0</v>
      </c>
      <c r="E17" s="241">
        <f>'330'!E17</f>
        <v>0</v>
      </c>
      <c r="F17" s="36">
        <f t="shared" si="1"/>
        <v>0</v>
      </c>
      <c r="G17" s="36">
        <f>IF(INT('330'!G17*15/2+0.5)=0,"",INT('330'!G17*15/2+0.5))</f>
      </c>
      <c r="H17" s="36">
        <f>IF(INT('330'!H17*15/2+0.5)=0,"",INT('330'!H17*15/2+0.5))</f>
      </c>
      <c r="I17" s="36">
        <f>IF(INT('330'!I17*15/2+0.5)=0,"",INT('330'!I17*15/2+0.5))</f>
      </c>
      <c r="J17" s="36">
        <f>IF(INT('330'!J17*15/2+0.5)=0,"",INT('330'!J17*15/2+0.5))</f>
      </c>
      <c r="K17" s="36">
        <f>IF('330'!K17="то","и",'330'!K17)</f>
        <v>0</v>
      </c>
      <c r="L17" s="34">
        <f>IF('330'!L17=0,"",'330'!L17)</f>
      </c>
      <c r="M17" s="41">
        <f>'330'!M17</f>
      </c>
    </row>
    <row r="18" spans="1:13" ht="16.5">
      <c r="A18" s="140">
        <f>'330'!A18</f>
        <v>9</v>
      </c>
      <c r="B18" s="141"/>
      <c r="C18" s="208">
        <f>'330'!C18</f>
        <v>0</v>
      </c>
      <c r="D18" s="240">
        <f>'330'!D18</f>
        <v>0</v>
      </c>
      <c r="E18" s="241">
        <f>'330'!E18</f>
        <v>0</v>
      </c>
      <c r="F18" s="36">
        <f t="shared" si="1"/>
        <v>0</v>
      </c>
      <c r="G18" s="36">
        <f>IF(INT('330'!G18*15/2+0.5)=0,"",INT('330'!G18*15/2+0.5))</f>
      </c>
      <c r="H18" s="36">
        <f>IF(INT('330'!H18*15/2+0.5)=0,"",INT('330'!H18*15/2+0.5))</f>
      </c>
      <c r="I18" s="36">
        <f>IF(INT('330'!I18*15/2+0.5)=0,"",INT('330'!I18*15/2+0.5))</f>
      </c>
      <c r="J18" s="36">
        <f>IF(INT('330'!J18*15/2+0.5)=0,"",INT('330'!J18*15/2+0.5))</f>
      </c>
      <c r="K18" s="36">
        <f>IF('330'!K18="то","и",'330'!K18)</f>
        <v>0</v>
      </c>
      <c r="L18" s="34">
        <f>IF('330'!L18=0,"",'330'!L18)</f>
      </c>
      <c r="M18" s="41">
        <f>'330'!M18</f>
      </c>
    </row>
    <row r="19" spans="1:13" ht="16.5">
      <c r="A19" s="140">
        <f>'330'!A19</f>
        <v>10</v>
      </c>
      <c r="B19" s="141"/>
      <c r="C19" s="208">
        <f>'330'!C19</f>
        <v>0</v>
      </c>
      <c r="D19" s="240">
        <f>'330'!D19</f>
        <v>0</v>
      </c>
      <c r="E19" s="241">
        <f>'330'!E19</f>
        <v>0</v>
      </c>
      <c r="F19" s="36">
        <f t="shared" si="1"/>
        <v>0</v>
      </c>
      <c r="G19" s="36">
        <f>IF(INT('330'!G19*15/2+0.5)=0,"",INT('330'!G19*15/2+0.5))</f>
      </c>
      <c r="H19" s="36">
        <f>IF(INT('330'!H19*15/2+0.5)=0,"",INT('330'!H19*15/2+0.5))</f>
      </c>
      <c r="I19" s="36">
        <f>IF(INT('330'!I19*15/2+0.5)=0,"",INT('330'!I19*15/2+0.5))</f>
      </c>
      <c r="J19" s="36">
        <f>IF(INT('330'!J19*15/2+0.5)=0,"",INT('330'!J19*15/2+0.5))</f>
      </c>
      <c r="K19" s="36">
        <f>IF('330'!K19="то","и",'330'!K19)</f>
        <v>0</v>
      </c>
      <c r="L19" s="34">
        <f>IF('330'!L19=0,"",'330'!L19)</f>
      </c>
      <c r="M19" s="41">
        <f>'330'!M19</f>
      </c>
    </row>
    <row r="20" spans="1:13" ht="16.5">
      <c r="A20" s="140"/>
      <c r="B20" s="141"/>
      <c r="C20" s="208"/>
      <c r="D20" s="210" t="s">
        <v>55</v>
      </c>
      <c r="E20" s="34"/>
      <c r="F20" s="36"/>
      <c r="G20" s="140"/>
      <c r="H20" s="140"/>
      <c r="I20" s="140"/>
      <c r="J20" s="140"/>
      <c r="K20" s="36"/>
      <c r="L20" s="34"/>
      <c r="M20" s="41"/>
    </row>
    <row r="21" spans="1:13" ht="16.5">
      <c r="A21" s="140" t="str">
        <f>'330'!A21</f>
        <v>1.1</v>
      </c>
      <c r="B21" s="141"/>
      <c r="C21" s="208" t="str">
        <f>'330'!C21</f>
        <v>20</v>
      </c>
      <c r="D21" s="334" t="str">
        <f>'330'!D21</f>
        <v> Английски език 1</v>
      </c>
      <c r="E21" s="241">
        <f>'330'!E21</f>
        <v>3</v>
      </c>
      <c r="F21" s="36">
        <f t="shared" si="1"/>
        <v>23</v>
      </c>
      <c r="G21" s="36">
        <f>IF(INT('330'!G21*15/2+0.5)=0,"",INT('330'!G21*15/2+0.5))</f>
      </c>
      <c r="H21" s="36">
        <f>IF(INT('330'!H21*15/2+0.5)=0,"",INT('330'!H21*15/2+0.5))</f>
      </c>
      <c r="I21" s="36">
        <f>IF(INT('330'!I21*15/2+0.5)=0,"",INT('330'!I21*15/2+0.5))</f>
      </c>
      <c r="J21" s="36">
        <f>IF(INT('330'!J21*15/2+0.5)=0,"",INT('330'!J21*15/2+0.5))</f>
        <v>23</v>
      </c>
      <c r="K21" s="36" t="str">
        <f>IF('330'!K21="то","и",'330'!K21)</f>
        <v>к</v>
      </c>
      <c r="L21" s="34">
        <f>IF('330'!L21=0,"",'330'!L21)</f>
      </c>
      <c r="M21" s="41">
        <f>'330'!M21</f>
      </c>
    </row>
    <row r="22" spans="1:13" ht="16.5">
      <c r="A22" s="140" t="str">
        <f>'330'!A22</f>
        <v>1.2</v>
      </c>
      <c r="B22" s="141"/>
      <c r="C22" s="208" t="str">
        <f>'330'!C22</f>
        <v>20</v>
      </c>
      <c r="D22" s="334" t="str">
        <f>'330'!D22</f>
        <v>  Руски език 1</v>
      </c>
      <c r="E22" s="241">
        <f>'330'!E22</f>
        <v>3</v>
      </c>
      <c r="F22" s="36">
        <f>SUM(G22:J22)</f>
        <v>0</v>
      </c>
      <c r="G22" s="36">
        <f>IF(INT('330'!G25*15/2+0.5)=0,"",INT('330'!G25*15/2+0.5))</f>
      </c>
      <c r="H22" s="36">
        <f>IF(INT('330'!H25*15/2+0.5)=0,"",INT('330'!H25*15/2+0.5))</f>
      </c>
      <c r="I22" s="36">
        <f>IF(INT('330'!I25*15/2+0.5)=0,"",INT('330'!I25*15/2+0.5))</f>
      </c>
      <c r="J22" s="36">
        <f>IF(INT('330'!J25*15/2+0.5)=0,"",INT('330'!J25*15/2+0.5))</f>
      </c>
      <c r="K22" s="36">
        <f>IF('330'!K25="то","и",'330'!K25)</f>
        <v>0</v>
      </c>
      <c r="L22" s="34">
        <f>IF('330'!L22=0,"",'330'!L22)</f>
      </c>
      <c r="M22" s="41">
        <f>'330'!M22</f>
      </c>
    </row>
    <row r="23" spans="1:13" ht="16.5">
      <c r="A23" s="140" t="str">
        <f>'330'!A23</f>
        <v>1.3</v>
      </c>
      <c r="B23" s="141"/>
      <c r="C23" s="208">
        <f>'330'!C23</f>
        <v>0</v>
      </c>
      <c r="D23" s="334">
        <f>'330'!D23</f>
        <v>0</v>
      </c>
      <c r="E23" s="241">
        <f>'330'!E23</f>
        <v>0</v>
      </c>
      <c r="F23" s="36">
        <f>SUM(G23:J23)</f>
        <v>0</v>
      </c>
      <c r="G23" s="36">
        <f>IF(INT('330'!G26*15/2+0.5)=0,"",INT('330'!G26*15/2+0.5))</f>
      </c>
      <c r="H23" s="36">
        <f>IF(INT('330'!H26*15/2+0.5)=0,"",INT('330'!H26*15/2+0.5))</f>
      </c>
      <c r="I23" s="36">
        <f>IF(INT('330'!I26*15/2+0.5)=0,"",INT('330'!I26*15/2+0.5))</f>
      </c>
      <c r="J23" s="36">
        <f>IF(INT('330'!J26*15/2+0.5)=0,"",INT('330'!J26*15/2+0.5))</f>
      </c>
      <c r="K23" s="36">
        <f>IF('330'!K26="то","и",'330'!K26)</f>
        <v>0</v>
      </c>
      <c r="L23" s="34">
        <f>IF('330'!L23=0,"",'330'!L23)</f>
      </c>
      <c r="M23" s="41">
        <f>'330'!M23</f>
      </c>
    </row>
    <row r="24" spans="1:13" ht="16.5">
      <c r="A24" s="140" t="str">
        <f>'330'!A24</f>
        <v>1.4</v>
      </c>
      <c r="B24" s="141"/>
      <c r="C24" s="208">
        <f>'330'!C24</f>
        <v>0</v>
      </c>
      <c r="D24" s="334">
        <f>'330'!D24</f>
        <v>0</v>
      </c>
      <c r="E24" s="241">
        <f>'330'!E24</f>
        <v>0</v>
      </c>
      <c r="F24" s="36">
        <f>SUM(G24:J24)</f>
        <v>0</v>
      </c>
      <c r="G24" s="36">
        <f>IF(INT('330'!G27*15/2+0.5)=0,"",INT('330'!G27*15/2+0.5))</f>
      </c>
      <c r="H24" s="36">
        <f>IF(INT('330'!H27*15/2+0.5)=0,"",INT('330'!H27*15/2+0.5))</f>
      </c>
      <c r="I24" s="36">
        <f>IF(INT('330'!I27*15/2+0.5)=0,"",INT('330'!I27*15/2+0.5))</f>
      </c>
      <c r="J24" s="36">
        <f>IF(INT('330'!J27*15/2+0.5)=0,"",INT('330'!J27*15/2+0.5))</f>
      </c>
      <c r="K24" s="36">
        <f>IF('330'!K27="то","и",'330'!K27)</f>
        <v>0</v>
      </c>
      <c r="L24" s="34">
        <f>IF('330'!L24=0,"",'330'!L24)</f>
      </c>
      <c r="M24" s="41">
        <f>'330'!M24</f>
      </c>
    </row>
    <row r="25" spans="1:13" ht="16.5">
      <c r="A25" s="140"/>
      <c r="B25" s="141"/>
      <c r="C25" s="201"/>
      <c r="D25" s="210" t="s">
        <v>55</v>
      </c>
      <c r="E25" s="240"/>
      <c r="F25" s="36"/>
      <c r="G25" s="36"/>
      <c r="H25" s="36"/>
      <c r="I25" s="36"/>
      <c r="J25" s="36"/>
      <c r="K25" s="36"/>
      <c r="L25" s="34"/>
      <c r="M25" s="41"/>
    </row>
    <row r="26" spans="1:13" ht="16.5">
      <c r="A26" s="141" t="str">
        <f>'330'!A29</f>
        <v>2.1</v>
      </c>
      <c r="B26" s="141"/>
      <c r="C26" s="208" t="str">
        <f>'330'!C29</f>
        <v>25</v>
      </c>
      <c r="D26" s="240" t="str">
        <f>'330'!D29</f>
        <v>Техническо документиране </v>
      </c>
      <c r="E26" s="241">
        <f>'330'!E29</f>
        <v>5</v>
      </c>
      <c r="F26" s="36">
        <f>SUM(G26:J26)</f>
        <v>23</v>
      </c>
      <c r="G26" s="36">
        <f>IF(INT('330'!G29*15/2+0.5)=0,"",INT('330'!G29*15/2+0.5))</f>
        <v>8</v>
      </c>
      <c r="H26" s="36">
        <f>IF(INT('330'!H29*15/2+0.5)=0,"",INT('330'!H29*15/2+0.5))</f>
      </c>
      <c r="I26" s="36">
        <f>IF(INT('330'!I29*15/2+0.5)=0,"",INT('330'!I29*15/2+0.5))</f>
      </c>
      <c r="J26" s="36">
        <f>IF(INT('330'!J29*15/2+0.5)=0,"",INT('330'!J29*15/2+0.5))</f>
        <v>15</v>
      </c>
      <c r="K26" s="36" t="str">
        <f>IF('330'!K29="то","и",'330'!K29)</f>
        <v>и</v>
      </c>
      <c r="L26" s="34" t="str">
        <f>IF('330'!L29=0,"",'330'!L29)</f>
        <v>кз</v>
      </c>
      <c r="M26" s="41">
        <f>'330'!M29</f>
        <v>1</v>
      </c>
    </row>
    <row r="27" spans="1:13" ht="16.5">
      <c r="A27" s="141" t="str">
        <f>'330'!A30</f>
        <v>2.2</v>
      </c>
      <c r="B27" s="141"/>
      <c r="C27" s="208" t="str">
        <f>'330'!C30</f>
        <v>25</v>
      </c>
      <c r="D27" s="240" t="str">
        <f>'330'!D30</f>
        <v>Компютърна графика</v>
      </c>
      <c r="E27" s="241">
        <f>'330'!E30</f>
        <v>5</v>
      </c>
      <c r="F27" s="36">
        <f>SUM(G27:J27)</f>
        <v>23</v>
      </c>
      <c r="G27" s="36">
        <f>IF(INT('330'!G30*15/2+0.5)=0,"",INT('330'!G30*15/2+0.5))</f>
        <v>8</v>
      </c>
      <c r="H27" s="36">
        <f>IF(INT('330'!H30*15/2+0.5)=0,"",INT('330'!H30*15/2+0.5))</f>
      </c>
      <c r="I27" s="36">
        <f>IF(INT('330'!I30*15/2+0.5)=0,"",INT('330'!I30*15/2+0.5))</f>
      </c>
      <c r="J27" s="36">
        <f>IF(INT('330'!J30*15/2+0.5)=0,"",INT('330'!J30*15/2+0.5))</f>
        <v>15</v>
      </c>
      <c r="K27" s="36" t="str">
        <f>IF('330'!K30="то","и",'330'!K30)</f>
        <v>и</v>
      </c>
      <c r="L27" s="34" t="str">
        <f>IF('330'!L30=0,"",'330'!L30)</f>
        <v>кз</v>
      </c>
      <c r="M27" s="41">
        <f>'330'!M30</f>
        <v>1</v>
      </c>
    </row>
    <row r="28" spans="1:13" ht="16.5">
      <c r="A28" s="141" t="str">
        <f>'330'!A31</f>
        <v>2.3</v>
      </c>
      <c r="B28" s="141"/>
      <c r="C28" s="208">
        <f>'330'!C31</f>
        <v>0</v>
      </c>
      <c r="D28" s="240">
        <f>'330'!D31</f>
        <v>0</v>
      </c>
      <c r="E28" s="241">
        <f>'330'!E31</f>
        <v>0</v>
      </c>
      <c r="F28" s="36">
        <f>SUM(G28:J28)</f>
        <v>0</v>
      </c>
      <c r="G28" s="36">
        <f>IF(INT('330'!G31*15/2+0.5)=0,"",INT('330'!G31*15/2+0.5))</f>
      </c>
      <c r="H28" s="36">
        <f>IF(INT('330'!H31*15/2+0.5)=0,"",INT('330'!H31*15/2+0.5))</f>
      </c>
      <c r="I28" s="36">
        <f>IF(INT('330'!I31*15/2+0.5)=0,"",INT('330'!I31*15/2+0.5))</f>
      </c>
      <c r="J28" s="36">
        <f>IF(INT('330'!J31*15/2+0.5)=0,"",INT('330'!J31*15/2+0.5))</f>
      </c>
      <c r="K28" s="36">
        <f>IF('330'!K31="то","и",'330'!K31)</f>
        <v>0</v>
      </c>
      <c r="L28" s="34">
        <f>IF('330'!L31=0,"",'330'!L31)</f>
      </c>
      <c r="M28" s="41">
        <f>'330'!M31</f>
      </c>
    </row>
    <row r="29" spans="1:13" ht="16.5">
      <c r="A29" s="141" t="str">
        <f>'330'!A32</f>
        <v>2.4</v>
      </c>
      <c r="B29" s="141"/>
      <c r="C29" s="208">
        <f>'330'!C32</f>
        <v>0</v>
      </c>
      <c r="D29" s="240">
        <f>'330'!D32</f>
        <v>0</v>
      </c>
      <c r="E29" s="241">
        <f>'330'!E32</f>
        <v>0</v>
      </c>
      <c r="F29" s="36">
        <f>SUM(G29:J29)</f>
        <v>0</v>
      </c>
      <c r="G29" s="36">
        <f>IF(INT('330'!G32*15/2+0.5)=0,"",INT('330'!G32*15/2+0.5))</f>
      </c>
      <c r="H29" s="36">
        <f>IF(INT('330'!H32*15/2+0.5)=0,"",INT('330'!H32*15/2+0.5))</f>
      </c>
      <c r="I29" s="36">
        <f>IF(INT('330'!I32*15/2+0.5)=0,"",INT('330'!I32*15/2+0.5))</f>
      </c>
      <c r="J29" s="36">
        <f>IF(INT('330'!J32*15/2+0.5)=0,"",INT('330'!J32*15/2+0.5))</f>
      </c>
      <c r="K29" s="36">
        <f>IF('330'!K32="то","и",'330'!K32)</f>
        <v>0</v>
      </c>
      <c r="L29" s="34">
        <f>IF('330'!L32=0,"",'330'!L32)</f>
      </c>
      <c r="M29" s="41">
        <f>'330'!M32</f>
      </c>
    </row>
    <row r="30" spans="1:13" ht="49.5">
      <c r="A30" s="429" t="s">
        <v>60</v>
      </c>
      <c r="B30" s="429"/>
      <c r="C30" s="429"/>
      <c r="D30" s="429"/>
      <c r="E30" s="35">
        <f aca="true" t="shared" si="2" ref="E30:J30">SUM(E10:E21,E26)</f>
        <v>30</v>
      </c>
      <c r="F30" s="35">
        <f t="shared" si="2"/>
        <v>168</v>
      </c>
      <c r="G30" s="35">
        <f t="shared" si="2"/>
        <v>54</v>
      </c>
      <c r="H30" s="35">
        <f t="shared" si="2"/>
        <v>15</v>
      </c>
      <c r="I30" s="35">
        <f t="shared" si="2"/>
        <v>15</v>
      </c>
      <c r="J30" s="35">
        <f t="shared" si="2"/>
        <v>84</v>
      </c>
      <c r="K30" s="242" t="str">
        <f>'330'!K33</f>
        <v>2и 2то 3к</v>
      </c>
      <c r="L30" s="44" t="str">
        <f>'330'!L33</f>
        <v>2кз </v>
      </c>
      <c r="M30" s="44">
        <f>'330'!M33</f>
        <v>2</v>
      </c>
    </row>
    <row r="31" spans="1:13" ht="16.5">
      <c r="A31" s="243"/>
      <c r="B31" s="243"/>
      <c r="C31" s="243"/>
      <c r="D31" s="243"/>
      <c r="E31" s="244"/>
      <c r="F31" s="244"/>
      <c r="G31" s="244"/>
      <c r="H31" s="244"/>
      <c r="I31" s="244"/>
      <c r="J31" s="244"/>
      <c r="K31" s="245"/>
      <c r="L31" s="245"/>
      <c r="M31" s="246"/>
    </row>
    <row r="33" spans="1:13" ht="16.5">
      <c r="A33" s="134" t="s">
        <v>30</v>
      </c>
      <c r="B33" s="135" t="s">
        <v>30</v>
      </c>
      <c r="C33" s="135" t="s">
        <v>30</v>
      </c>
      <c r="D33" s="136" t="s">
        <v>63</v>
      </c>
      <c r="E33" s="134"/>
      <c r="F33" s="134"/>
      <c r="G33" s="134"/>
      <c r="H33" s="134"/>
      <c r="I33" s="134"/>
      <c r="J33" s="134"/>
      <c r="K33" s="134"/>
      <c r="L33" s="134"/>
      <c r="M33" s="137"/>
    </row>
    <row r="34" spans="1:13" ht="16.5">
      <c r="A34" s="134"/>
      <c r="B34" s="135"/>
      <c r="C34" s="135"/>
      <c r="D34" s="192" t="s">
        <v>49</v>
      </c>
      <c r="E34" s="134"/>
      <c r="F34" s="134"/>
      <c r="G34" s="134"/>
      <c r="H34" s="134"/>
      <c r="I34" s="134"/>
      <c r="J34" s="134"/>
      <c r="K34" s="134"/>
      <c r="L34" s="134"/>
      <c r="M34" s="137"/>
    </row>
    <row r="35" spans="1:13" ht="16.5">
      <c r="A35" s="140">
        <f>'330'!A38</f>
        <v>1</v>
      </c>
      <c r="B35" s="141"/>
      <c r="C35" s="201" t="str">
        <f>'330'!C38</f>
        <v>29</v>
      </c>
      <c r="D35" s="240" t="str">
        <f>'330'!D38</f>
        <v>Висша математика  -  2</v>
      </c>
      <c r="E35" s="240">
        <f>'330'!E38</f>
        <v>6</v>
      </c>
      <c r="F35" s="36">
        <f>SUM(G35:J35)</f>
        <v>30</v>
      </c>
      <c r="G35" s="36">
        <f>IF(INT('330'!G38*15/2+0.5)=0,"",INT('330'!G38*15/2+0.5))</f>
        <v>15</v>
      </c>
      <c r="H35" s="36">
        <f>IF(INT('330'!H38*15/2+0.5)=0,"",INT('330'!H38*15/2+0.5))</f>
        <v>15</v>
      </c>
      <c r="I35" s="36">
        <f>IF(INT('330'!I38*15/2+0.5)=0,"",INT('330'!I38*15/2+0.5))</f>
      </c>
      <c r="J35" s="36">
        <f>IF(INT('330'!J38*15/2+0.5)=0,"",INT('330'!J38*15/2+0.5))</f>
      </c>
      <c r="K35" s="36" t="str">
        <f>IF('330'!K38="то","и",'330'!K38)</f>
        <v>и</v>
      </c>
      <c r="L35" s="34">
        <f>IF('330'!L38=0,"",'330'!L38)</f>
      </c>
      <c r="M35" s="41">
        <f>'330'!M38</f>
      </c>
    </row>
    <row r="36" spans="1:13" ht="16.5">
      <c r="A36" s="140">
        <f>'330'!A39</f>
        <v>2</v>
      </c>
      <c r="B36" s="141"/>
      <c r="C36" s="201" t="str">
        <f>'330'!C39</f>
        <v>19</v>
      </c>
      <c r="D36" s="240" t="str">
        <f>'330'!D39</f>
        <v>Физика </v>
      </c>
      <c r="E36" s="240">
        <f>'330'!E39</f>
        <v>5</v>
      </c>
      <c r="F36" s="36">
        <f aca="true" t="shared" si="3" ref="F36:F47">SUM(G36:J36)</f>
        <v>30</v>
      </c>
      <c r="G36" s="36">
        <f>IF(INT('330'!G39*15/2+0.5)=0,"",INT('330'!G39*15/2+0.5))</f>
        <v>15</v>
      </c>
      <c r="H36" s="36">
        <f>IF(INT('330'!H39*15/2+0.5)=0,"",INT('330'!H39*15/2+0.5))</f>
      </c>
      <c r="I36" s="36">
        <f>IF(INT('330'!I39*15/2+0.5)=0,"",INT('330'!I39*15/2+0.5))</f>
        <v>15</v>
      </c>
      <c r="J36" s="36">
        <f>IF(INT('330'!J39*15/2+0.5)=0,"",INT('330'!J39*15/2+0.5))</f>
      </c>
      <c r="K36" s="36" t="str">
        <f>IF('330'!K39="то","и",'330'!K39)</f>
        <v>и</v>
      </c>
      <c r="L36" s="34">
        <f>IF('330'!L39=0,"",'330'!L39)</f>
      </c>
      <c r="M36" s="41">
        <f>'330'!M39</f>
      </c>
    </row>
    <row r="37" spans="1:13" ht="16.5">
      <c r="A37" s="140">
        <f>'330'!A40</f>
        <v>3</v>
      </c>
      <c r="B37" s="141"/>
      <c r="C37" s="201" t="str">
        <f>'330'!C40</f>
        <v>28</v>
      </c>
      <c r="D37" s="240" t="str">
        <f>'330'!D40</f>
        <v>Програмиране и използване на компютри  -  2</v>
      </c>
      <c r="E37" s="240">
        <f>'330'!E40</f>
        <v>5</v>
      </c>
      <c r="F37" s="36">
        <f t="shared" si="3"/>
        <v>23</v>
      </c>
      <c r="G37" s="36">
        <f>IF(INT('330'!G40*15/2+0.5)=0,"",INT('330'!G40*15/2+0.5))</f>
        <v>15</v>
      </c>
      <c r="H37" s="36">
        <f>IF(INT('330'!H40*15/2+0.5)=0,"",INT('330'!H40*15/2+0.5))</f>
      </c>
      <c r="I37" s="36">
        <f>IF(INT('330'!I40*15/2+0.5)=0,"",INT('330'!I40*15/2+0.5))</f>
      </c>
      <c r="J37" s="36">
        <f>IF(INT('330'!J40*15/2+0.5)=0,"",INT('330'!J40*15/2+0.5))</f>
        <v>8</v>
      </c>
      <c r="K37" s="36" t="str">
        <f>IF('330'!K40="то","и",'330'!K40)</f>
        <v>и</v>
      </c>
      <c r="L37" s="34" t="str">
        <f>IF('330'!L40=0,"",'330'!L40)</f>
        <v>кз</v>
      </c>
      <c r="M37" s="41">
        <f>'330'!M40</f>
        <v>1</v>
      </c>
    </row>
    <row r="38" spans="1:13" ht="16.5">
      <c r="A38" s="140">
        <f>'330'!A41</f>
        <v>4</v>
      </c>
      <c r="B38" s="141"/>
      <c r="C38" s="201" t="str">
        <f>'330'!C41</f>
        <v>18</v>
      </c>
      <c r="D38" s="240" t="str">
        <f>'330'!D41</f>
        <v>Теоретична електротехника  - 1  </v>
      </c>
      <c r="E38" s="240">
        <f>'330'!E41</f>
        <v>5</v>
      </c>
      <c r="F38" s="36">
        <f t="shared" si="3"/>
        <v>30</v>
      </c>
      <c r="G38" s="36">
        <f>IF(INT('330'!G41*15/2+0.5)=0,"",INT('330'!G41*15/2+0.5))</f>
        <v>15</v>
      </c>
      <c r="H38" s="36">
        <f>IF(INT('330'!H41*15/2+0.5)=0,"",INT('330'!H41*15/2+0.5))</f>
        <v>15</v>
      </c>
      <c r="I38" s="36">
        <f>IF(INT('330'!I41*15/2+0.5)=0,"",INT('330'!I41*15/2+0.5))</f>
      </c>
      <c r="J38" s="36">
        <f>IF(INT('330'!J41*15/2+0.5)=0,"",INT('330'!J41*15/2+0.5))</f>
      </c>
      <c r="K38" s="36" t="str">
        <f>IF('330'!K41="то","и",'330'!K41)</f>
        <v>и</v>
      </c>
      <c r="L38" s="34">
        <f>IF('330'!L41=0,"",'330'!L41)</f>
      </c>
      <c r="M38" s="41">
        <f>'330'!M41</f>
      </c>
    </row>
    <row r="39" spans="1:13" ht="16.5">
      <c r="A39" s="140">
        <f>'330'!A42</f>
        <v>5</v>
      </c>
      <c r="B39" s="141"/>
      <c r="C39" s="201" t="str">
        <f>'330'!C42</f>
        <v>35</v>
      </c>
      <c r="D39" s="240" t="str">
        <f>'330'!D42</f>
        <v>Машинознание</v>
      </c>
      <c r="E39" s="240">
        <f>'330'!E42</f>
        <v>4</v>
      </c>
      <c r="F39" s="36">
        <f t="shared" si="3"/>
        <v>23</v>
      </c>
      <c r="G39" s="36">
        <f>IF(INT('330'!G42*15/2+0.5)=0,"",INT('330'!G42*15/2+0.5))</f>
        <v>8</v>
      </c>
      <c r="H39" s="36">
        <f>IF(INT('330'!H42*15/2+0.5)=0,"",INT('330'!H42*15/2+0.5))</f>
      </c>
      <c r="I39" s="36">
        <f>IF(INT('330'!I42*15/2+0.5)=0,"",INT('330'!I42*15/2+0.5))</f>
      </c>
      <c r="J39" s="36">
        <f>IF(INT('330'!J42*15/2+0.5)=0,"",INT('330'!J42*15/2+0.5))</f>
        <v>15</v>
      </c>
      <c r="K39" s="36" t="str">
        <f>IF('330'!K42="то","и",'330'!K42)</f>
        <v>и</v>
      </c>
      <c r="L39" s="34">
        <f>IF('330'!L42=0,"",'330'!L42)</f>
      </c>
      <c r="M39" s="41">
        <f>'330'!M42</f>
      </c>
    </row>
    <row r="40" spans="1:13" ht="16.5">
      <c r="A40" s="140">
        <f>'330'!A43</f>
        <v>6</v>
      </c>
      <c r="B40" s="141"/>
      <c r="C40" s="208">
        <f>'330'!C43</f>
        <v>0</v>
      </c>
      <c r="D40" s="240">
        <f>'330'!D43</f>
        <v>0</v>
      </c>
      <c r="E40" s="241">
        <f>'330'!E43</f>
        <v>0</v>
      </c>
      <c r="F40" s="36">
        <f t="shared" si="3"/>
        <v>0</v>
      </c>
      <c r="G40" s="36">
        <f>IF(INT('330'!G43*15/2+0.5)=0,"",INT('330'!G43*15/2+0.5))</f>
      </c>
      <c r="H40" s="36">
        <f>IF(INT('330'!H43*15/2+0.5)=0,"",INT('330'!H43*15/2+0.5))</f>
      </c>
      <c r="I40" s="36">
        <f>IF(INT('330'!I43*15/2+0.5)=0,"",INT('330'!I43*15/2+0.5))</f>
      </c>
      <c r="J40" s="36">
        <f>IF(INT('330'!J43*15/2+0.5)=0,"",INT('330'!J43*15/2+0.5))</f>
      </c>
      <c r="K40" s="36">
        <f>IF('330'!K43="то","и",'330'!K43)</f>
        <v>0</v>
      </c>
      <c r="L40" s="34">
        <f>IF('330'!L43=0,"",'330'!L43)</f>
      </c>
      <c r="M40" s="41">
        <f>'330'!M43</f>
      </c>
    </row>
    <row r="41" spans="1:13" ht="16.5">
      <c r="A41" s="140">
        <f>'330'!A44</f>
        <v>7</v>
      </c>
      <c r="B41" s="141"/>
      <c r="C41" s="208">
        <f>'330'!C44</f>
        <v>0</v>
      </c>
      <c r="D41" s="240">
        <f>'330'!D44</f>
        <v>0</v>
      </c>
      <c r="E41" s="241">
        <f>'330'!E44</f>
        <v>0</v>
      </c>
      <c r="F41" s="36">
        <f t="shared" si="3"/>
        <v>0</v>
      </c>
      <c r="G41" s="36">
        <f>IF(INT('330'!G44*15/2+0.5)=0,"",INT('330'!G44*15/2+0.5))</f>
      </c>
      <c r="H41" s="36">
        <f>IF(INT('330'!H44*15/2+0.5)=0,"",INT('330'!H44*15/2+0.5))</f>
      </c>
      <c r="I41" s="36">
        <f>IF(INT('330'!I44*15/2+0.5)=0,"",INT('330'!I44*15/2+0.5))</f>
      </c>
      <c r="J41" s="36">
        <f>IF(INT('330'!J44*15/2+0.5)=0,"",INT('330'!J44*15/2+0.5))</f>
      </c>
      <c r="K41" s="36">
        <f>IF('330'!K44="то","и",'330'!K44)</f>
        <v>0</v>
      </c>
      <c r="L41" s="34">
        <f>IF('330'!L44=0,"",'330'!L44)</f>
      </c>
      <c r="M41" s="41">
        <f>'330'!M44</f>
      </c>
    </row>
    <row r="42" spans="1:13" ht="16.5">
      <c r="A42" s="140">
        <f>'330'!A45</f>
        <v>8</v>
      </c>
      <c r="B42" s="141"/>
      <c r="C42" s="208">
        <f>'330'!C45</f>
        <v>0</v>
      </c>
      <c r="D42" s="240">
        <f>'330'!D45</f>
        <v>0</v>
      </c>
      <c r="E42" s="241">
        <f>'330'!E45</f>
        <v>0</v>
      </c>
      <c r="F42" s="36">
        <f t="shared" si="3"/>
        <v>0</v>
      </c>
      <c r="G42" s="36">
        <f>IF(INT('330'!G45*15/2+0.5)=0,"",INT('330'!G45*15/2+0.5))</f>
      </c>
      <c r="H42" s="36">
        <f>IF(INT('330'!H45*15/2+0.5)=0,"",INT('330'!H45*15/2+0.5))</f>
      </c>
      <c r="I42" s="36">
        <f>IF(INT('330'!I45*15/2+0.5)=0,"",INT('330'!I45*15/2+0.5))</f>
      </c>
      <c r="J42" s="36">
        <f>IF(INT('330'!J45*15/2+0.5)=0,"",INT('330'!J45*15/2+0.5))</f>
      </c>
      <c r="K42" s="36">
        <f>IF('330'!K45="то","и",'330'!K45)</f>
        <v>0</v>
      </c>
      <c r="L42" s="34">
        <f>IF('330'!L45=0,"",'330'!L45)</f>
      </c>
      <c r="M42" s="41">
        <f>'330'!M45</f>
      </c>
    </row>
    <row r="43" spans="1:13" ht="16.5">
      <c r="A43" s="140">
        <f>'330'!A46</f>
        <v>9</v>
      </c>
      <c r="B43" s="141"/>
      <c r="C43" s="208">
        <f>'330'!C46</f>
        <v>0</v>
      </c>
      <c r="D43" s="240">
        <f>'330'!D46</f>
        <v>0</v>
      </c>
      <c r="E43" s="241">
        <f>'330'!E46</f>
        <v>0</v>
      </c>
      <c r="F43" s="36">
        <f t="shared" si="3"/>
        <v>0</v>
      </c>
      <c r="G43" s="36">
        <f>IF(INT('330'!G46*15/2+0.5)=0,"",INT('330'!G46*15/2+0.5))</f>
      </c>
      <c r="H43" s="36">
        <f>IF(INT('330'!H46*15/2+0.5)=0,"",INT('330'!H46*15/2+0.5))</f>
      </c>
      <c r="I43" s="36">
        <f>IF(INT('330'!I46*15/2+0.5)=0,"",INT('330'!I46*15/2+0.5))</f>
      </c>
      <c r="J43" s="36">
        <f>IF(INT('330'!J46*15/2+0.5)=0,"",INT('330'!J46*15/2+0.5))</f>
      </c>
      <c r="K43" s="36">
        <f>IF('330'!K46="то","и",'330'!K46)</f>
        <v>0</v>
      </c>
      <c r="L43" s="34">
        <f>IF('330'!L46=0,"",'330'!L46)</f>
      </c>
      <c r="M43" s="41">
        <f>'330'!M46</f>
      </c>
    </row>
    <row r="44" spans="1:13" ht="16.5">
      <c r="A44" s="140">
        <f>'330'!A47</f>
        <v>10</v>
      </c>
      <c r="B44" s="141"/>
      <c r="C44" s="208">
        <f>'330'!C47</f>
        <v>0</v>
      </c>
      <c r="D44" s="240">
        <f>'330'!D47</f>
        <v>0</v>
      </c>
      <c r="E44" s="241">
        <f>'330'!E47</f>
        <v>0</v>
      </c>
      <c r="F44" s="36">
        <f t="shared" si="3"/>
        <v>0</v>
      </c>
      <c r="G44" s="36">
        <f>IF(INT('330'!G47*15/2+0.5)=0,"",INT('330'!G47*15/2+0.5))</f>
      </c>
      <c r="H44" s="36">
        <f>IF(INT('330'!H47*15/2+0.5)=0,"",INT('330'!H47*15/2+0.5))</f>
      </c>
      <c r="I44" s="36">
        <f>IF(INT('330'!I47*15/2+0.5)=0,"",INT('330'!I47*15/2+0.5))</f>
      </c>
      <c r="J44" s="36">
        <f>IF(INT('330'!J47*15/2+0.5)=0,"",INT('330'!J47*15/2+0.5))</f>
      </c>
      <c r="K44" s="36">
        <f>IF('330'!K47="то","и",'330'!K47)</f>
        <v>0</v>
      </c>
      <c r="L44" s="34">
        <f>IF('330'!L47=0,"",'330'!L47)</f>
      </c>
      <c r="M44" s="41">
        <f>'330'!M47</f>
      </c>
    </row>
    <row r="45" spans="1:13" ht="16.5">
      <c r="A45" s="140"/>
      <c r="B45" s="141"/>
      <c r="C45" s="141"/>
      <c r="D45" s="210" t="s">
        <v>55</v>
      </c>
      <c r="E45" s="34"/>
      <c r="F45" s="36"/>
      <c r="G45" s="140"/>
      <c r="H45" s="140"/>
      <c r="I45" s="140"/>
      <c r="J45" s="140"/>
      <c r="K45" s="140"/>
      <c r="L45" s="140"/>
      <c r="M45" s="142"/>
    </row>
    <row r="46" spans="1:13" ht="16.5">
      <c r="A46" s="141" t="str">
        <f>'330'!A49</f>
        <v>1.2</v>
      </c>
      <c r="B46" s="141"/>
      <c r="C46" s="208" t="str">
        <f>'330'!C57</f>
        <v>20</v>
      </c>
      <c r="D46" s="240" t="str">
        <f>'330'!D57</f>
        <v> Английски език 2</v>
      </c>
      <c r="E46" s="241">
        <f>'330'!E57</f>
        <v>5</v>
      </c>
      <c r="F46" s="36">
        <f t="shared" si="3"/>
        <v>30</v>
      </c>
      <c r="G46" s="36"/>
      <c r="H46" s="36">
        <f>IF(INT('330'!H57*15/2+0.5)=0,"",INT('330'!H57*15/2+0.5))</f>
      </c>
      <c r="I46" s="36">
        <f>IF(INT('330'!I57*15/2+0.5)=0,"",INT('330'!I57*15/2+0.5))</f>
      </c>
      <c r="J46" s="36">
        <f>IF(INT('330'!J57*15/2+0.5)=0,"",INT('330'!J57*15/2+0.5))</f>
        <v>30</v>
      </c>
      <c r="K46" s="36" t="str">
        <f>IF('330'!K57="то","и",'330'!K49)</f>
        <v>и</v>
      </c>
      <c r="L46" s="34">
        <f>IF('330'!L49=0,"",'330'!L49)</f>
      </c>
      <c r="M46" s="41">
        <f>'330'!M57</f>
      </c>
    </row>
    <row r="47" spans="1:13" ht="16.5">
      <c r="A47" s="141" t="str">
        <f>'330'!A50</f>
        <v>1.3</v>
      </c>
      <c r="B47" s="141"/>
      <c r="C47" s="208" t="str">
        <f>'330'!C58</f>
        <v>20</v>
      </c>
      <c r="D47" s="240" t="str">
        <f>'330'!D58</f>
        <v>  Руски език 2</v>
      </c>
      <c r="E47" s="241">
        <f>'330'!E58</f>
        <v>5</v>
      </c>
      <c r="F47" s="36">
        <f t="shared" si="3"/>
        <v>30</v>
      </c>
      <c r="G47" s="36">
        <f>IF(INT('330'!G50*15/2+0.5)=0,"",INT('330'!G50*15/2+0.5))</f>
      </c>
      <c r="H47" s="36">
        <f>IF(INT('330'!H50*15/2+0.5)=0,"",INT('330'!H50*15/2+0.5))</f>
      </c>
      <c r="I47" s="36">
        <f>IF(INT('330'!I50*15/2+0.5)=0,"",INT('330'!I50*15/2+0.5))</f>
      </c>
      <c r="J47" s="36">
        <f>IF(INT('330'!J58*15/2+0.5)=0,"",INT('330'!J58*15/2+0.5))</f>
        <v>30</v>
      </c>
      <c r="K47" s="36">
        <f>IF('330'!K50="то","и",'330'!K50)</f>
        <v>0</v>
      </c>
      <c r="L47" s="34">
        <f>IF('330'!L50=0,"",'330'!L50)</f>
      </c>
      <c r="M47" s="41">
        <f>'330'!M50</f>
        <v>0</v>
      </c>
    </row>
    <row r="48" spans="1:13" ht="16.5">
      <c r="A48" s="141" t="str">
        <f>'330'!A51</f>
        <v>1.4</v>
      </c>
      <c r="B48" s="141"/>
      <c r="C48" s="208">
        <f>'330'!C51</f>
        <v>0</v>
      </c>
      <c r="D48" s="240">
        <f>'330'!D51</f>
        <v>0</v>
      </c>
      <c r="E48" s="241">
        <f>'330'!E51</f>
        <v>0</v>
      </c>
      <c r="F48" s="36">
        <f>SUM(G48:J48)</f>
        <v>0</v>
      </c>
      <c r="G48" s="36">
        <f>IF(INT('330'!G51*15/2+0.5)=0,"",INT('330'!G51*15/2+0.5))</f>
      </c>
      <c r="H48" s="36">
        <f>IF(INT('330'!H51*15/2+0.5)=0,"",INT('330'!H51*15/2+0.5))</f>
      </c>
      <c r="I48" s="36">
        <f>IF(INT('330'!I51*15/2+0.5)=0,"",INT('330'!I51*15/2+0.5))</f>
      </c>
      <c r="J48" s="36">
        <f>IF(INT('330'!J51*15/2+0.5)=0,"",INT('330'!J51*15/2+0.5))</f>
      </c>
      <c r="K48" s="36">
        <f>IF('330'!K51="то","и",'330'!K51)</f>
        <v>0</v>
      </c>
      <c r="L48" s="34">
        <f>IF('330'!L51=0,"",'330'!L51)</f>
      </c>
      <c r="M48" s="41">
        <f>'330'!M51</f>
        <v>0</v>
      </c>
    </row>
    <row r="49" spans="1:13" ht="16.5">
      <c r="A49" s="140"/>
      <c r="B49" s="141"/>
      <c r="C49" s="201"/>
      <c r="D49" s="210" t="s">
        <v>55</v>
      </c>
      <c r="E49" s="240"/>
      <c r="F49" s="36"/>
      <c r="G49" s="36"/>
      <c r="H49" s="36"/>
      <c r="I49" s="36"/>
      <c r="J49" s="36"/>
      <c r="K49" s="36"/>
      <c r="L49" s="34"/>
      <c r="M49" s="41"/>
    </row>
    <row r="50" spans="1:13" ht="16.5">
      <c r="A50" s="141" t="str">
        <f>'330'!A53</f>
        <v>2.1</v>
      </c>
      <c r="B50" s="141"/>
      <c r="C50" s="208">
        <f>'330'!C53</f>
        <v>0</v>
      </c>
      <c r="D50" s="240">
        <f>'330'!D53</f>
        <v>0</v>
      </c>
      <c r="E50" s="241">
        <f>'330'!E53</f>
        <v>0</v>
      </c>
      <c r="F50" s="36">
        <f>SUM(G50:J50)</f>
        <v>0</v>
      </c>
      <c r="G50" s="36">
        <f>IF(INT('330'!G53*15/2+0.5)=0,"",INT('330'!G53*15/2+0.5))</f>
      </c>
      <c r="H50" s="36">
        <f>IF(INT('330'!H53*15/2+0.5)=0,"",INT('330'!H53*15/2+0.5))</f>
      </c>
      <c r="I50" s="36">
        <f>IF(INT('330'!I53*15/2+0.5)=0,"",INT('330'!I53*15/2+0.5))</f>
      </c>
      <c r="J50" s="36">
        <f>IF(INT('330'!J53*15/2+0.5)=0,"",INT('330'!J53*15/2+0.5))</f>
      </c>
      <c r="K50" s="36">
        <f>IF('330'!K53="то","и",'330'!K53)</f>
        <v>0</v>
      </c>
      <c r="L50" s="34">
        <f>IF('330'!L53=0,"",'330'!L53)</f>
      </c>
      <c r="M50" s="41">
        <f>'330'!M53</f>
        <v>0</v>
      </c>
    </row>
    <row r="51" spans="1:13" ht="16.5">
      <c r="A51" s="141" t="str">
        <f>'330'!A54</f>
        <v>2.2</v>
      </c>
      <c r="B51" s="141"/>
      <c r="C51" s="208">
        <f>'330'!C54</f>
        <v>0</v>
      </c>
      <c r="D51" s="240">
        <f>'330'!D54</f>
        <v>0</v>
      </c>
      <c r="E51" s="241">
        <f>'330'!E54</f>
        <v>0</v>
      </c>
      <c r="F51" s="36">
        <f>SUM(G51:J51)</f>
        <v>0</v>
      </c>
      <c r="G51" s="36">
        <f>IF(INT('330'!G54*15/2+0.5)=0,"",INT('330'!G54*15/2+0.5))</f>
      </c>
      <c r="H51" s="36">
        <f>IF(INT('330'!H54*15/2+0.5)=0,"",INT('330'!H54*15/2+0.5))</f>
      </c>
      <c r="I51" s="36">
        <f>IF(INT('330'!I54*15/2+0.5)=0,"",INT('330'!I54*15/2+0.5))</f>
      </c>
      <c r="J51" s="36">
        <f>IF(INT('330'!J54*15/2+0.5)=0,"",INT('330'!J54*15/2+0.5))</f>
      </c>
      <c r="K51" s="36">
        <f>IF('330'!K54="то","и",'330'!K54)</f>
        <v>0</v>
      </c>
      <c r="L51" s="34">
        <f>IF('330'!L54=0,"",'330'!L54)</f>
      </c>
      <c r="M51" s="41">
        <f>'330'!M54</f>
        <v>0</v>
      </c>
    </row>
    <row r="52" spans="1:13" ht="16.5">
      <c r="A52" s="141" t="str">
        <f>'330'!A55</f>
        <v>2.3</v>
      </c>
      <c r="B52" s="141"/>
      <c r="C52" s="208">
        <f>'330'!C55</f>
        <v>0</v>
      </c>
      <c r="D52" s="240">
        <f>'330'!D55</f>
        <v>0</v>
      </c>
      <c r="E52" s="241">
        <f>'330'!E55</f>
        <v>0</v>
      </c>
      <c r="F52" s="36">
        <f>SUM(G52:J52)</f>
        <v>0</v>
      </c>
      <c r="G52" s="36">
        <f>IF(INT('330'!G55*15/2+0.5)=0,"",INT('330'!G55*15/2+0.5))</f>
      </c>
      <c r="H52" s="36">
        <f>IF(INT('330'!H55*15/2+0.5)=0,"",INT('330'!H55*15/2+0.5))</f>
      </c>
      <c r="I52" s="36">
        <f>IF(INT('330'!I55*15/2+0.5)=0,"",INT('330'!I55*15/2+0.5))</f>
      </c>
      <c r="J52" s="36">
        <f>IF(INT('330'!J55*15/2+0.5)=0,"",INT('330'!J55*15/2+0.5))</f>
      </c>
      <c r="K52" s="36">
        <f>IF('330'!K55="то","и",'330'!K55)</f>
        <v>0</v>
      </c>
      <c r="L52" s="34">
        <f>IF('330'!L55=0,"",'330'!L55)</f>
      </c>
      <c r="M52" s="41">
        <f>'330'!M55</f>
        <v>0</v>
      </c>
    </row>
    <row r="53" spans="1:13" ht="16.5">
      <c r="A53" s="141" t="str">
        <f>'330'!A56</f>
        <v>2.4</v>
      </c>
      <c r="B53" s="141"/>
      <c r="C53" s="208">
        <f>'330'!C56</f>
        <v>0</v>
      </c>
      <c r="D53" s="240">
        <f>'330'!D56</f>
        <v>0</v>
      </c>
      <c r="E53" s="241">
        <f>'330'!E56</f>
        <v>0</v>
      </c>
      <c r="F53" s="36">
        <f>SUM(G53:J53)</f>
        <v>0</v>
      </c>
      <c r="G53" s="36">
        <f>IF(INT('330'!G56*15/2+0.5)=0,"",INT('330'!G56*15/2+0.5))</f>
      </c>
      <c r="H53" s="36">
        <f>IF(INT('330'!H56*15/2+0.5)=0,"",INT('330'!H56*15/2+0.5))</f>
      </c>
      <c r="I53" s="36">
        <f>IF(INT('330'!I56*15/2+0.5)=0,"",INT('330'!I56*15/2+0.5))</f>
      </c>
      <c r="J53" s="36">
        <f>IF(INT('330'!J56*15/2+0.5)=0,"",INT('330'!J56*15/2+0.5))</f>
      </c>
      <c r="K53" s="36">
        <f>IF('330'!K56="то","и",'330'!K56)</f>
        <v>0</v>
      </c>
      <c r="L53" s="34">
        <f>IF('330'!L56=0,"",'330'!L56)</f>
      </c>
      <c r="M53" s="41">
        <f>'330'!M56</f>
        <v>0</v>
      </c>
    </row>
    <row r="54" spans="1:13" ht="33">
      <c r="A54" s="429" t="s">
        <v>64</v>
      </c>
      <c r="B54" s="429"/>
      <c r="C54" s="429"/>
      <c r="D54" s="429"/>
      <c r="E54" s="35">
        <f>SUM(E35:E45,E50)</f>
        <v>25</v>
      </c>
      <c r="F54" s="35">
        <f>SUM(F35:F45,F50)</f>
        <v>136</v>
      </c>
      <c r="G54" s="35">
        <f>SUM(G35:G45,G50)</f>
        <v>68</v>
      </c>
      <c r="H54" s="35">
        <f>SUM(H35:H45,H50)</f>
        <v>30</v>
      </c>
      <c r="I54" s="35">
        <f>SUM(I35:I45,I50)</f>
        <v>15</v>
      </c>
      <c r="J54" s="35">
        <f>SUM(J35:J46,J50)</f>
        <v>53</v>
      </c>
      <c r="K54" s="242" t="str">
        <f>'330'!K61</f>
        <v>4и 2то</v>
      </c>
      <c r="L54" s="44" t="str">
        <f>'330'!L61</f>
        <v>2кз </v>
      </c>
      <c r="M54" s="44">
        <f>'330'!M61</f>
        <v>1</v>
      </c>
    </row>
    <row r="55" spans="1:13" ht="16.5">
      <c r="A55" s="243"/>
      <c r="B55" s="243"/>
      <c r="C55" s="243"/>
      <c r="D55" s="243"/>
      <c r="E55" s="244"/>
      <c r="F55" s="244"/>
      <c r="G55" s="244"/>
      <c r="H55" s="244"/>
      <c r="I55" s="244"/>
      <c r="J55" s="244"/>
      <c r="K55" s="245"/>
      <c r="L55" s="245"/>
      <c r="M55" s="246"/>
    </row>
    <row r="57" spans="1:13" ht="16.5">
      <c r="A57" s="134" t="s">
        <v>30</v>
      </c>
      <c r="B57" s="135" t="s">
        <v>30</v>
      </c>
      <c r="C57" s="135" t="s">
        <v>30</v>
      </c>
      <c r="D57" s="136" t="s">
        <v>65</v>
      </c>
      <c r="E57" s="134"/>
      <c r="F57" s="134"/>
      <c r="G57" s="134"/>
      <c r="H57" s="134"/>
      <c r="I57" s="134"/>
      <c r="J57" s="134"/>
      <c r="K57" s="134"/>
      <c r="L57" s="134"/>
      <c r="M57" s="137"/>
    </row>
    <row r="58" spans="1:13" ht="16.5">
      <c r="A58" s="134"/>
      <c r="B58" s="135"/>
      <c r="C58" s="135"/>
      <c r="D58" s="192" t="s">
        <v>49</v>
      </c>
      <c r="E58" s="134"/>
      <c r="F58" s="134"/>
      <c r="G58" s="134"/>
      <c r="H58" s="134"/>
      <c r="I58" s="134"/>
      <c r="J58" s="134"/>
      <c r="K58" s="134"/>
      <c r="L58" s="134"/>
      <c r="M58" s="137"/>
    </row>
    <row r="59" spans="1:13" ht="16.5">
      <c r="A59" s="140">
        <f>'330'!A66</f>
        <v>1</v>
      </c>
      <c r="B59" s="141"/>
      <c r="C59" s="201" t="str">
        <f>'330'!C66</f>
        <v>30</v>
      </c>
      <c r="D59" s="240" t="str">
        <f>'330'!D66</f>
        <v>Висша математика  -  3</v>
      </c>
      <c r="E59" s="240">
        <f>'330'!E66</f>
        <v>4</v>
      </c>
      <c r="F59" s="36">
        <f>SUM(G59:J59)</f>
        <v>23</v>
      </c>
      <c r="G59" s="36">
        <f>IF(INT('330'!G66*15/2+0.5)=0,"",INT('330'!G66*15/2+0.5))</f>
        <v>15</v>
      </c>
      <c r="H59" s="36">
        <f>IF(INT('330'!H66*15/2+0.5)=0,"",INT('330'!H66*15/2+0.5))</f>
      </c>
      <c r="I59" s="36">
        <f>IF(INT('330'!I66*15/2+0.5)=0,"",INT('330'!I66*15/2+0.5))</f>
      </c>
      <c r="J59" s="36">
        <f>IF(INT('330'!J66*15/2+0.5)=0,"",INT('330'!J66*15/2+0.5))</f>
        <v>8</v>
      </c>
      <c r="K59" s="36" t="str">
        <f>IF('330'!K66="то","и",'330'!K66)</f>
        <v>и</v>
      </c>
      <c r="L59" s="34">
        <f>IF('330'!L66=0,"",'330'!L66)</f>
      </c>
      <c r="M59" s="41">
        <f>'330'!M66</f>
      </c>
    </row>
    <row r="60" spans="1:13" ht="16.5">
      <c r="A60" s="140">
        <f>'330'!A67</f>
        <v>2</v>
      </c>
      <c r="B60" s="141"/>
      <c r="C60" s="201" t="str">
        <f>'330'!C67</f>
        <v>18</v>
      </c>
      <c r="D60" s="240" t="str">
        <f>'330'!D67</f>
        <v>Теоретична електротехника  -  2</v>
      </c>
      <c r="E60" s="240">
        <f>'330'!E67</f>
        <v>5</v>
      </c>
      <c r="F60" s="36">
        <f aca="true" t="shared" si="4" ref="F60:F68">SUM(G60:J60)</f>
        <v>23</v>
      </c>
      <c r="G60" s="36">
        <f>IF(INT('330'!G67*15/2+0.5)=0,"",INT('330'!G67*15/2+0.5))</f>
        <v>15</v>
      </c>
      <c r="H60" s="36">
        <f>IF(INT('330'!H67*15/2+0.5)=0,"",INT('330'!H67*15/2+0.5))</f>
      </c>
      <c r="I60" s="36">
        <f>IF(INT('330'!I67*15/2+0.5)=0,"",INT('330'!I67*15/2+0.5))</f>
        <v>8</v>
      </c>
      <c r="J60" s="36">
        <f>IF(INT('330'!J67*15/2+0.5)=0,"",INT('330'!J67*15/2+0.5))</f>
      </c>
      <c r="K60" s="36" t="str">
        <f>IF('330'!K67="то","и",'330'!K67)</f>
        <v>и</v>
      </c>
      <c r="L60" s="34" t="str">
        <f>IF('330'!L67=0,"",'330'!L67)</f>
        <v>кз</v>
      </c>
      <c r="M60" s="41">
        <f>'330'!M67</f>
        <v>1</v>
      </c>
    </row>
    <row r="61" spans="1:13" ht="16.5">
      <c r="A61" s="140">
        <f>'330'!A68</f>
        <v>3</v>
      </c>
      <c r="B61" s="141"/>
      <c r="C61" s="201" t="str">
        <f>'330'!C68</f>
        <v>18</v>
      </c>
      <c r="D61" s="240" t="str">
        <f>'330'!D68</f>
        <v>Електрически измервания</v>
      </c>
      <c r="E61" s="240">
        <f>'330'!E68</f>
        <v>5</v>
      </c>
      <c r="F61" s="36">
        <f t="shared" si="4"/>
        <v>30</v>
      </c>
      <c r="G61" s="36">
        <f>IF(INT('330'!G68*15/2+0.5)=0,"",INT('330'!G68*15/2+0.5))</f>
        <v>15</v>
      </c>
      <c r="H61" s="36">
        <f>IF(INT('330'!H68*15/2+0.5)=0,"",INT('330'!H68*15/2+0.5))</f>
      </c>
      <c r="I61" s="36">
        <f>IF(INT('330'!I68*15/2+0.5)=0,"",INT('330'!I68*15/2+0.5))</f>
        <v>15</v>
      </c>
      <c r="J61" s="36">
        <f>IF(INT('330'!J68*15/2+0.5)=0,"",INT('330'!J68*15/2+0.5))</f>
      </c>
      <c r="K61" s="36" t="str">
        <f>IF('330'!K68="то","и",'330'!K68)</f>
        <v>и</v>
      </c>
      <c r="L61" s="34">
        <f>IF('330'!L68=0,"",'330'!L68)</f>
      </c>
      <c r="M61" s="41">
        <f>'330'!M68</f>
      </c>
    </row>
    <row r="62" spans="1:13" ht="16.5">
      <c r="A62" s="140">
        <f>'330'!A69</f>
        <v>4</v>
      </c>
      <c r="B62" s="141"/>
      <c r="C62" s="201" t="str">
        <f>'330'!C69</f>
        <v>16</v>
      </c>
      <c r="D62" s="240" t="str">
        <f>'330'!D69</f>
        <v>Полупроводникови елементи</v>
      </c>
      <c r="E62" s="240">
        <f>'330'!E69</f>
        <v>5</v>
      </c>
      <c r="F62" s="36">
        <f t="shared" si="4"/>
        <v>30</v>
      </c>
      <c r="G62" s="36">
        <f>IF(INT('330'!G69*15/2+0.5)=0,"",INT('330'!G69*15/2+0.5))</f>
        <v>15</v>
      </c>
      <c r="H62" s="36">
        <f>IF(INT('330'!H69*15/2+0.5)=0,"",INT('330'!H69*15/2+0.5))</f>
      </c>
      <c r="I62" s="36">
        <f>IF(INT('330'!I69*15/2+0.5)=0,"",INT('330'!I69*15/2+0.5))</f>
        <v>15</v>
      </c>
      <c r="J62" s="36">
        <f>IF(INT('330'!J69*15/2+0.5)=0,"",INT('330'!J69*15/2+0.5))</f>
      </c>
      <c r="K62" s="36" t="str">
        <f>IF('330'!K69="то","и",'330'!K69)</f>
        <v>и</v>
      </c>
      <c r="L62" s="34">
        <f>IF('330'!L69=0,"",'330'!L69)</f>
      </c>
      <c r="M62" s="41">
        <f>'330'!M69</f>
      </c>
    </row>
    <row r="63" spans="1:13" ht="16.5">
      <c r="A63" s="140">
        <f>'330'!A70</f>
        <v>5</v>
      </c>
      <c r="B63" s="141"/>
      <c r="C63" s="201" t="str">
        <f>'330'!C70</f>
        <v>3</v>
      </c>
      <c r="D63" s="240" t="str">
        <f>'330'!D70</f>
        <v>Техническа механика</v>
      </c>
      <c r="E63" s="240">
        <f>'330'!E70</f>
        <v>6</v>
      </c>
      <c r="F63" s="36">
        <f t="shared" si="4"/>
        <v>30</v>
      </c>
      <c r="G63" s="36">
        <f>IF(INT('330'!G70*15/2+0.5)=0,"",INT('330'!G70*15/2+0.5))</f>
        <v>15</v>
      </c>
      <c r="H63" s="36">
        <f>IF(INT('330'!H70*15/2+0.5)=0,"",INT('330'!H70*15/2+0.5))</f>
        <v>15</v>
      </c>
      <c r="I63" s="36">
        <f>IF(INT('330'!I70*15/2+0.5)=0,"",INT('330'!I70*15/2+0.5))</f>
      </c>
      <c r="J63" s="36">
        <f>IF(INT('330'!J70*15/2+0.5)=0,"",INT('330'!J70*15/2+0.5))</f>
      </c>
      <c r="K63" s="36" t="str">
        <f>IF('330'!K70="то","и",'330'!K70)</f>
        <v>и</v>
      </c>
      <c r="L63" s="34" t="str">
        <f>IF('330'!L70=0,"",'330'!L70)</f>
        <v>кз</v>
      </c>
      <c r="M63" s="41">
        <f>'330'!M70</f>
        <v>1</v>
      </c>
    </row>
    <row r="64" spans="1:13" ht="16.5">
      <c r="A64" s="140">
        <f>'330'!A71</f>
        <v>6</v>
      </c>
      <c r="B64" s="141"/>
      <c r="C64" s="208" t="str">
        <f>'330'!C71</f>
        <v>9</v>
      </c>
      <c r="D64" s="240" t="str">
        <f>'330'!D71</f>
        <v>Хидравлика и топлотехника</v>
      </c>
      <c r="E64" s="241">
        <f>'330'!E71</f>
        <v>5</v>
      </c>
      <c r="F64" s="36">
        <f t="shared" si="4"/>
        <v>31</v>
      </c>
      <c r="G64" s="36">
        <f>IF(INT('330'!G71*15/2+0.5)=0,"",INT('330'!G71*15/2+0.5))</f>
        <v>15</v>
      </c>
      <c r="H64" s="36">
        <f>IF(INT('330'!H71*15/2+0.5)=0,"",INT('330'!H71*15/2+0.5))</f>
        <v>8</v>
      </c>
      <c r="I64" s="36">
        <f>IF(INT('330'!I71*15/2+0.5)=0,"",INT('330'!I71*15/2+0.5))</f>
        <v>8</v>
      </c>
      <c r="J64" s="36">
        <f>IF(INT('330'!J71*15/2+0.5)=0,"",INT('330'!J71*15/2+0.5))</f>
      </c>
      <c r="K64" s="36" t="str">
        <f>IF('330'!K71="то","и",'330'!K71)</f>
        <v>и</v>
      </c>
      <c r="L64" s="34">
        <f>IF('330'!L71=0,"",'330'!L71)</f>
      </c>
      <c r="M64" s="41">
        <f>'330'!M71</f>
      </c>
    </row>
    <row r="65" spans="1:13" ht="16.5">
      <c r="A65" s="140">
        <f>'330'!A72</f>
        <v>7</v>
      </c>
      <c r="B65" s="141"/>
      <c r="C65" s="208">
        <f>'330'!C72</f>
        <v>0</v>
      </c>
      <c r="D65" s="240">
        <f>'330'!D72</f>
        <v>0</v>
      </c>
      <c r="E65" s="241">
        <f>'330'!E72</f>
        <v>0</v>
      </c>
      <c r="F65" s="36">
        <f t="shared" si="4"/>
        <v>0</v>
      </c>
      <c r="G65" s="36">
        <f>IF(INT('330'!G72*15/2+0.5)=0,"",INT('330'!G72*15/2+0.5))</f>
      </c>
      <c r="H65" s="36">
        <f>IF(INT('330'!H72*15/2+0.5)=0,"",INT('330'!H72*15/2+0.5))</f>
      </c>
      <c r="I65" s="36">
        <f>IF(INT('330'!I72*15/2+0.5)=0,"",INT('330'!I72*15/2+0.5))</f>
      </c>
      <c r="J65" s="36">
        <f>IF(INT('330'!J72*15/2+0.5)=0,"",INT('330'!J72*15/2+0.5))</f>
      </c>
      <c r="K65" s="36">
        <f>IF('330'!K72="то","и",'330'!K72)</f>
        <v>0</v>
      </c>
      <c r="L65" s="34">
        <f>IF('330'!L72=0,"",'330'!L72)</f>
      </c>
      <c r="M65" s="41">
        <f>'330'!M72</f>
      </c>
    </row>
    <row r="66" spans="1:13" ht="16.5">
      <c r="A66" s="140">
        <f>'330'!A73</f>
        <v>8</v>
      </c>
      <c r="B66" s="141"/>
      <c r="C66" s="208">
        <f>'330'!C73</f>
        <v>0</v>
      </c>
      <c r="D66" s="240">
        <f>'330'!D73</f>
        <v>0</v>
      </c>
      <c r="E66" s="241">
        <f>'330'!E73</f>
        <v>0</v>
      </c>
      <c r="F66" s="36">
        <f t="shared" si="4"/>
        <v>0</v>
      </c>
      <c r="G66" s="36">
        <f>IF(INT('330'!G73*15/2+0.5)=0,"",INT('330'!G73*15/2+0.5))</f>
      </c>
      <c r="H66" s="36">
        <f>IF(INT('330'!H73*15/2+0.5)=0,"",INT('330'!H73*15/2+0.5))</f>
      </c>
      <c r="I66" s="36">
        <f>IF(INT('330'!I73*15/2+0.5)=0,"",INT('330'!I73*15/2+0.5))</f>
      </c>
      <c r="J66" s="36">
        <f>IF(INT('330'!J73*15/2+0.5)=0,"",INT('330'!J73*15/2+0.5))</f>
      </c>
      <c r="K66" s="36">
        <f>IF('330'!K73="то","и",'330'!K73)</f>
        <v>0</v>
      </c>
      <c r="L66" s="34">
        <f>IF('330'!L73=0,"",'330'!L73)</f>
      </c>
      <c r="M66" s="41">
        <f>'330'!M73</f>
      </c>
    </row>
    <row r="67" spans="1:13" ht="16.5">
      <c r="A67" s="140">
        <f>'330'!A74</f>
        <v>9</v>
      </c>
      <c r="B67" s="141"/>
      <c r="C67" s="208">
        <f>'330'!C74</f>
        <v>0</v>
      </c>
      <c r="D67" s="240">
        <f>'330'!D74</f>
        <v>0</v>
      </c>
      <c r="E67" s="241">
        <f>'330'!E74</f>
        <v>0</v>
      </c>
      <c r="F67" s="36">
        <f t="shared" si="4"/>
        <v>0</v>
      </c>
      <c r="G67" s="36">
        <f>IF(INT('330'!G74*15/2+0.5)=0,"",INT('330'!G74*15/2+0.5))</f>
      </c>
      <c r="H67" s="36">
        <f>IF(INT('330'!H74*15/2+0.5)=0,"",INT('330'!H74*15/2+0.5))</f>
      </c>
      <c r="I67" s="36">
        <f>IF(INT('330'!I74*15/2+0.5)=0,"",INT('330'!I74*15/2+0.5))</f>
      </c>
      <c r="J67" s="36">
        <f>IF(INT('330'!J74*15/2+0.5)=0,"",INT('330'!J74*15/2+0.5))</f>
      </c>
      <c r="K67" s="36">
        <f>IF('330'!K74="то","и",'330'!K74)</f>
        <v>0</v>
      </c>
      <c r="L67" s="34">
        <f>IF('330'!L74=0,"",'330'!L74)</f>
      </c>
      <c r="M67" s="41">
        <f>'330'!M74</f>
      </c>
    </row>
    <row r="68" spans="1:13" ht="16.5">
      <c r="A68" s="140">
        <f>'330'!A75</f>
        <v>10</v>
      </c>
      <c r="B68" s="141"/>
      <c r="C68" s="208">
        <f>'330'!C75</f>
        <v>0</v>
      </c>
      <c r="D68" s="240">
        <f>'330'!D75</f>
        <v>0</v>
      </c>
      <c r="E68" s="241">
        <f>'330'!E75</f>
        <v>0</v>
      </c>
      <c r="F68" s="36">
        <f t="shared" si="4"/>
        <v>0</v>
      </c>
      <c r="G68" s="36">
        <f>IF(INT('330'!G75*15/2+0.5)=0,"",INT('330'!G75*15/2+0.5))</f>
      </c>
      <c r="H68" s="36">
        <f>IF(INT('330'!H75*15/2+0.5)=0,"",INT('330'!H75*15/2+0.5))</f>
      </c>
      <c r="I68" s="36">
        <f>IF(INT('330'!I75*15/2+0.5)=0,"",INT('330'!I75*15/2+0.5))</f>
      </c>
      <c r="J68" s="36">
        <f>IF(INT('330'!J75*15/2+0.5)=0,"",INT('330'!J75*15/2+0.5))</f>
      </c>
      <c r="K68" s="36">
        <f>IF('330'!K75="то","и",'330'!K75)</f>
        <v>0</v>
      </c>
      <c r="L68" s="34">
        <f>IF('330'!L75=0,"",'330'!L75)</f>
      </c>
      <c r="M68" s="41">
        <f>'330'!M75</f>
      </c>
    </row>
    <row r="69" spans="1:13" ht="16.5">
      <c r="A69" s="140"/>
      <c r="B69" s="141"/>
      <c r="C69" s="141"/>
      <c r="D69" s="210" t="s">
        <v>55</v>
      </c>
      <c r="E69" s="34"/>
      <c r="F69" s="36"/>
      <c r="G69" s="140"/>
      <c r="H69" s="140"/>
      <c r="I69" s="140"/>
      <c r="J69" s="140"/>
      <c r="K69" s="140"/>
      <c r="L69" s="140"/>
      <c r="M69" s="142"/>
    </row>
    <row r="70" spans="1:13" ht="16.5">
      <c r="A70" s="141" t="str">
        <f>'330'!A77</f>
        <v>1.1</v>
      </c>
      <c r="B70" s="141"/>
      <c r="C70" s="208">
        <f>'330'!C77</f>
        <v>0</v>
      </c>
      <c r="D70" s="240">
        <f>'330'!D77</f>
        <v>0</v>
      </c>
      <c r="E70" s="241">
        <f>'330'!E77</f>
        <v>0</v>
      </c>
      <c r="F70" s="36">
        <f>SUM(G70:J70)</f>
        <v>0</v>
      </c>
      <c r="G70" s="36">
        <f>IF(INT('330'!G77*15/2+0.5)=0,"",INT('330'!G77*15/2+0.5))</f>
      </c>
      <c r="H70" s="36">
        <f>IF(INT('330'!H77*15/2+0.5)=0,"",INT('330'!H77*15/2+0.5))</f>
      </c>
      <c r="I70" s="36">
        <f>IF(INT('330'!I77*15/2+0.5)=0,"",INT('330'!I77*15/2+0.5))</f>
      </c>
      <c r="J70" s="36">
        <f>IF(INT('330'!J77*15/2+0.5)=0,"",INT('330'!J77*15/2+0.5))</f>
      </c>
      <c r="K70" s="36">
        <f>IF('330'!K77="то","и",'330'!K77)</f>
        <v>0</v>
      </c>
      <c r="L70" s="34">
        <f>IF('330'!L77=0,"",'330'!L77)</f>
      </c>
      <c r="M70" s="41">
        <f>'330'!M77</f>
      </c>
    </row>
    <row r="71" spans="1:13" ht="16.5">
      <c r="A71" s="141" t="str">
        <f>'330'!A78</f>
        <v>1.2</v>
      </c>
      <c r="B71" s="141"/>
      <c r="C71" s="208">
        <f>'330'!C78</f>
        <v>0</v>
      </c>
      <c r="D71" s="240">
        <f>'330'!D78</f>
        <v>0</v>
      </c>
      <c r="E71" s="241">
        <f>'330'!E78</f>
        <v>0</v>
      </c>
      <c r="F71" s="36">
        <f>SUM(G71:J71)</f>
        <v>0</v>
      </c>
      <c r="G71" s="36">
        <f>IF(INT('330'!G78*15/2+0.5)=0,"",INT('330'!G78*15/2+0.5))</f>
      </c>
      <c r="H71" s="36">
        <f>IF(INT('330'!H78*15/2+0.5)=0,"",INT('330'!H78*15/2+0.5))</f>
      </c>
      <c r="I71" s="36">
        <f>IF(INT('330'!I78*15/2+0.5)=0,"",INT('330'!I78*15/2+0.5))</f>
      </c>
      <c r="J71" s="36">
        <f>IF(INT('330'!J78*15/2+0.5)=0,"",INT('330'!J78*15/2+0.5))</f>
      </c>
      <c r="K71" s="36">
        <f>IF('330'!K78="то","и",'330'!K78)</f>
        <v>0</v>
      </c>
      <c r="L71" s="34">
        <f>IF('330'!L78=0,"",'330'!L78)</f>
      </c>
      <c r="M71" s="41">
        <f>'330'!M78</f>
      </c>
    </row>
    <row r="72" spans="1:13" ht="16.5">
      <c r="A72" s="141" t="str">
        <f>'330'!A79</f>
        <v>1.3</v>
      </c>
      <c r="B72" s="141"/>
      <c r="C72" s="208">
        <f>'330'!C79</f>
        <v>0</v>
      </c>
      <c r="D72" s="240">
        <f>'330'!D79</f>
        <v>0</v>
      </c>
      <c r="E72" s="241">
        <f>'330'!E79</f>
        <v>0</v>
      </c>
      <c r="F72" s="36">
        <f>SUM(G72:J72)</f>
        <v>0</v>
      </c>
      <c r="G72" s="36">
        <f>IF(INT('330'!G79*15/2+0.5)=0,"",INT('330'!G79*15/2+0.5))</f>
      </c>
      <c r="H72" s="36">
        <f>IF(INT('330'!H79*15/2+0.5)=0,"",INT('330'!H79*15/2+0.5))</f>
      </c>
      <c r="I72" s="36">
        <f>IF(INT('330'!I79*15/2+0.5)=0,"",INT('330'!I79*15/2+0.5))</f>
      </c>
      <c r="J72" s="36">
        <f>IF(INT('330'!J79*15/2+0.5)=0,"",INT('330'!J79*15/2+0.5))</f>
      </c>
      <c r="K72" s="36">
        <f>IF('330'!K79="то","и",'330'!K79)</f>
        <v>0</v>
      </c>
      <c r="L72" s="34">
        <f>IF('330'!L79=0,"",'330'!L79)</f>
      </c>
      <c r="M72" s="41">
        <f>'330'!M79</f>
      </c>
    </row>
    <row r="73" spans="1:13" ht="16.5">
      <c r="A73" s="141" t="str">
        <f>'330'!A80</f>
        <v>1.4</v>
      </c>
      <c r="B73" s="141"/>
      <c r="C73" s="208">
        <f>'330'!C80</f>
        <v>0</v>
      </c>
      <c r="D73" s="240">
        <f>'330'!D80</f>
        <v>0</v>
      </c>
      <c r="E73" s="241">
        <f>'330'!E80</f>
        <v>0</v>
      </c>
      <c r="F73" s="36">
        <f>SUM(G73:J73)</f>
        <v>0</v>
      </c>
      <c r="G73" s="36">
        <f>IF(INT('330'!G80*15/2+0.5)=0,"",INT('330'!G80*15/2+0.5))</f>
      </c>
      <c r="H73" s="36">
        <f>IF(INT('330'!H80*15/2+0.5)=0,"",INT('330'!H80*15/2+0.5))</f>
      </c>
      <c r="I73" s="36">
        <f>IF(INT('330'!I80*15/2+0.5)=0,"",INT('330'!I80*15/2+0.5))</f>
      </c>
      <c r="J73" s="36">
        <f>IF(INT('330'!J80*15/2+0.5)=0,"",INT('330'!J80*15/2+0.5))</f>
      </c>
      <c r="K73" s="36">
        <f>IF('330'!K80="то","и",'330'!K80)</f>
        <v>0</v>
      </c>
      <c r="L73" s="34">
        <f>IF('330'!L80=0,"",'330'!L80)</f>
      </c>
      <c r="M73" s="41">
        <f>'330'!M80</f>
      </c>
    </row>
    <row r="74" spans="1:13" ht="16.5">
      <c r="A74" s="140"/>
      <c r="B74" s="141"/>
      <c r="C74" s="201"/>
      <c r="D74" s="210" t="s">
        <v>55</v>
      </c>
      <c r="E74" s="240"/>
      <c r="F74" s="36"/>
      <c r="G74" s="36"/>
      <c r="H74" s="36"/>
      <c r="I74" s="36"/>
      <c r="J74" s="36"/>
      <c r="K74" s="36"/>
      <c r="L74" s="34"/>
      <c r="M74" s="41"/>
    </row>
    <row r="75" spans="1:13" ht="16.5">
      <c r="A75" s="141" t="str">
        <f>'330'!A82</f>
        <v>2.1</v>
      </c>
      <c r="B75" s="141"/>
      <c r="C75" s="208">
        <f>'330'!C82</f>
        <v>0</v>
      </c>
      <c r="D75" s="240">
        <f>'330'!D82</f>
        <v>0</v>
      </c>
      <c r="E75" s="241">
        <f>'330'!E82</f>
        <v>0</v>
      </c>
      <c r="F75" s="36">
        <f>SUM(G75:J75)</f>
        <v>0</v>
      </c>
      <c r="G75" s="36">
        <f>IF(INT('330'!G82*15/2+0.5)=0,"",INT('330'!G82*15/2+0.5))</f>
      </c>
      <c r="H75" s="36">
        <f>IF(INT('330'!H82*15/2+0.5)=0,"",INT('330'!H82*15/2+0.5))</f>
      </c>
      <c r="I75" s="36">
        <f>IF(INT('330'!I82*15/2+0.5)=0,"",INT('330'!I82*15/2+0.5))</f>
      </c>
      <c r="J75" s="36">
        <f>IF(INT('330'!J82*15/2+0.5)=0,"",INT('330'!J82*15/2+0.5))</f>
      </c>
      <c r="K75" s="36">
        <f>IF('330'!K82="то","и",'330'!K82)</f>
        <v>0</v>
      </c>
      <c r="L75" s="34">
        <f>IF('330'!L82=0,"",'330'!L82)</f>
      </c>
      <c r="M75" s="41">
        <f>'330'!M82</f>
      </c>
    </row>
    <row r="76" spans="1:13" ht="16.5">
      <c r="A76" s="141" t="str">
        <f>'330'!A83</f>
        <v>2.2</v>
      </c>
      <c r="B76" s="141"/>
      <c r="C76" s="208">
        <f>'330'!C83</f>
        <v>0</v>
      </c>
      <c r="D76" s="240">
        <f>'330'!D83</f>
        <v>0</v>
      </c>
      <c r="E76" s="241">
        <f>'330'!E83</f>
        <v>0</v>
      </c>
      <c r="F76" s="36">
        <f>SUM(G76:J76)</f>
        <v>0</v>
      </c>
      <c r="G76" s="36">
        <f>IF(INT('330'!G83*15/2+0.5)=0,"",INT('330'!G83*15/2+0.5))</f>
      </c>
      <c r="H76" s="36">
        <f>IF(INT('330'!H83*15/2+0.5)=0,"",INT('330'!H83*15/2+0.5))</f>
      </c>
      <c r="I76" s="36">
        <f>IF(INT('330'!I83*15/2+0.5)=0,"",INT('330'!I83*15/2+0.5))</f>
      </c>
      <c r="J76" s="36">
        <f>IF(INT('330'!J83*15/2+0.5)=0,"",INT('330'!J83*15/2+0.5))</f>
      </c>
      <c r="K76" s="36">
        <f>IF('330'!K83="то","и",'330'!K83)</f>
        <v>0</v>
      </c>
      <c r="L76" s="34">
        <f>IF('330'!L83=0,"",'330'!L83)</f>
      </c>
      <c r="M76" s="41">
        <f>'330'!M83</f>
      </c>
    </row>
    <row r="77" spans="1:13" ht="16.5">
      <c r="A77" s="141" t="str">
        <f>'330'!A84</f>
        <v>2.3</v>
      </c>
      <c r="B77" s="141"/>
      <c r="C77" s="208">
        <f>'330'!C84</f>
        <v>0</v>
      </c>
      <c r="D77" s="240">
        <f>'330'!D84</f>
        <v>0</v>
      </c>
      <c r="E77" s="241">
        <f>'330'!E84</f>
        <v>0</v>
      </c>
      <c r="F77" s="36">
        <f>SUM(G77:J77)</f>
        <v>0</v>
      </c>
      <c r="G77" s="36">
        <f>IF(INT('330'!G84*15/2+0.5)=0,"",INT('330'!G84*15/2+0.5))</f>
      </c>
      <c r="H77" s="36">
        <f>IF(INT('330'!H84*15/2+0.5)=0,"",INT('330'!H84*15/2+0.5))</f>
      </c>
      <c r="I77" s="36">
        <f>IF(INT('330'!I84*15/2+0.5)=0,"",INT('330'!I84*15/2+0.5))</f>
      </c>
      <c r="J77" s="36">
        <f>IF(INT('330'!J84*15/2+0.5)=0,"",INT('330'!J84*15/2+0.5))</f>
      </c>
      <c r="K77" s="36">
        <f>IF('330'!K84="то","и",'330'!K84)</f>
        <v>0</v>
      </c>
      <c r="L77" s="34">
        <f>IF('330'!L84=0,"",'330'!L84)</f>
      </c>
      <c r="M77" s="41">
        <f>'330'!M84</f>
      </c>
    </row>
    <row r="78" spans="1:13" ht="16.5">
      <c r="A78" s="141" t="str">
        <f>'330'!A85</f>
        <v>2.4</v>
      </c>
      <c r="B78" s="141"/>
      <c r="C78" s="208">
        <f>'330'!C85</f>
        <v>0</v>
      </c>
      <c r="D78" s="240">
        <f>'330'!D85</f>
        <v>0</v>
      </c>
      <c r="E78" s="241">
        <f>'330'!E85</f>
        <v>0</v>
      </c>
      <c r="F78" s="36">
        <f>SUM(G78:J78)</f>
        <v>0</v>
      </c>
      <c r="G78" s="36">
        <f>IF(INT('330'!G85*15/2+0.5)=0,"",INT('330'!G85*15/2+0.5))</f>
      </c>
      <c r="H78" s="36">
        <f>IF(INT('330'!H85*15/2+0.5)=0,"",INT('330'!H85*15/2+0.5))</f>
      </c>
      <c r="I78" s="36">
        <f>IF(INT('330'!I85*15/2+0.5)=0,"",INT('330'!I85*15/2+0.5))</f>
      </c>
      <c r="J78" s="36">
        <f>IF(INT('330'!J85*15/2+0.5)=0,"",INT('330'!J85*15/2+0.5))</f>
      </c>
      <c r="K78" s="36">
        <f>IF('330'!K85="то","и",'330'!K85)</f>
        <v>0</v>
      </c>
      <c r="L78" s="34">
        <f>IF('330'!L85=0,"",'330'!L85)</f>
      </c>
      <c r="M78" s="41">
        <f>'330'!M85</f>
      </c>
    </row>
    <row r="79" spans="1:13" ht="33">
      <c r="A79" s="429" t="s">
        <v>66</v>
      </c>
      <c r="B79" s="429"/>
      <c r="C79" s="429"/>
      <c r="D79" s="429"/>
      <c r="E79" s="35">
        <f aca="true" t="shared" si="5" ref="E79:J79">SUM(E59:E70,E75)</f>
        <v>30</v>
      </c>
      <c r="F79" s="35">
        <f t="shared" si="5"/>
        <v>167</v>
      </c>
      <c r="G79" s="35">
        <f t="shared" si="5"/>
        <v>90</v>
      </c>
      <c r="H79" s="35">
        <f t="shared" si="5"/>
        <v>23</v>
      </c>
      <c r="I79" s="35">
        <f t="shared" si="5"/>
        <v>46</v>
      </c>
      <c r="J79" s="35">
        <f t="shared" si="5"/>
        <v>8</v>
      </c>
      <c r="K79" s="242" t="str">
        <f>'330'!K86</f>
        <v>3и 3то</v>
      </c>
      <c r="L79" s="44" t="str">
        <f>'330'!L86</f>
        <v>2кз </v>
      </c>
      <c r="M79" s="44">
        <f>'330'!M86</f>
        <v>2</v>
      </c>
    </row>
    <row r="80" spans="1:13" ht="16.5">
      <c r="A80" s="243"/>
      <c r="B80" s="243"/>
      <c r="C80" s="243"/>
      <c r="D80" s="243"/>
      <c r="E80" s="244"/>
      <c r="F80" s="244"/>
      <c r="G80" s="244"/>
      <c r="H80" s="244"/>
      <c r="I80" s="244"/>
      <c r="J80" s="244"/>
      <c r="K80" s="245"/>
      <c r="L80" s="245"/>
      <c r="M80" s="246"/>
    </row>
    <row r="82" spans="1:13" ht="16.5">
      <c r="A82" s="134" t="s">
        <v>30</v>
      </c>
      <c r="B82" s="135" t="s">
        <v>30</v>
      </c>
      <c r="C82" s="135" t="s">
        <v>30</v>
      </c>
      <c r="D82" s="136" t="s">
        <v>67</v>
      </c>
      <c r="E82" s="134"/>
      <c r="F82" s="134"/>
      <c r="G82" s="134"/>
      <c r="H82" s="134"/>
      <c r="I82" s="134"/>
      <c r="J82" s="134"/>
      <c r="K82" s="134"/>
      <c r="L82" s="134"/>
      <c r="M82" s="137"/>
    </row>
    <row r="83" spans="1:13" ht="16.5">
      <c r="A83" s="134"/>
      <c r="B83" s="135"/>
      <c r="C83" s="135"/>
      <c r="D83" s="192" t="s">
        <v>49</v>
      </c>
      <c r="E83" s="134"/>
      <c r="F83" s="134"/>
      <c r="G83" s="134"/>
      <c r="H83" s="134"/>
      <c r="I83" s="134"/>
      <c r="J83" s="134"/>
      <c r="K83" s="134"/>
      <c r="L83" s="134"/>
      <c r="M83" s="137"/>
    </row>
    <row r="84" spans="1:13" ht="16.5">
      <c r="A84" s="140">
        <f>'330'!A91</f>
        <v>1</v>
      </c>
      <c r="B84" s="141"/>
      <c r="C84" s="201" t="str">
        <f>'330'!C91</f>
        <v>14</v>
      </c>
      <c r="D84" s="240" t="str">
        <f>'330'!D91</f>
        <v>Електрически машини</v>
      </c>
      <c r="E84" s="240">
        <f>'330'!E91</f>
        <v>7</v>
      </c>
      <c r="F84" s="36">
        <f>SUM(G84:J84)</f>
        <v>38</v>
      </c>
      <c r="G84" s="36">
        <f>IF(INT('330'!G91*15/2+0.5)=0,"",INT('330'!G91*15/2+0.5))</f>
        <v>23</v>
      </c>
      <c r="H84" s="36">
        <f>IF(INT('330'!H91*15/2+0.5)=0,"",INT('330'!H91*15/2+0.5))</f>
      </c>
      <c r="I84" s="36">
        <f>IF(INT('330'!I91*15/2+0.5)=0,"",INT('330'!I91*15/2+0.5))</f>
        <v>15</v>
      </c>
      <c r="J84" s="36">
        <f>IF(INT('330'!J91*15/2+0.5)=0,"",INT('330'!J91*15/2+0.5))</f>
      </c>
      <c r="K84" s="36" t="str">
        <f>IF('330'!K91="то","и",'330'!K91)</f>
        <v>и</v>
      </c>
      <c r="L84" s="34" t="str">
        <f>IF('330'!L91=0,"",'330'!L91)</f>
        <v>кз</v>
      </c>
      <c r="M84" s="41">
        <f>'330'!M91</f>
        <v>1</v>
      </c>
    </row>
    <row r="85" spans="1:13" ht="16.5">
      <c r="A85" s="140">
        <f>'330'!A92</f>
        <v>2</v>
      </c>
      <c r="B85" s="141"/>
      <c r="C85" s="201" t="str">
        <f>'330'!C92</f>
        <v>16</v>
      </c>
      <c r="D85" s="240" t="str">
        <f>'330'!D92</f>
        <v>Аналогова схемотехника</v>
      </c>
      <c r="E85" s="240">
        <f>'330'!E92</f>
        <v>5</v>
      </c>
      <c r="F85" s="36">
        <f aca="true" t="shared" si="6" ref="F85:F93">SUM(G85:J85)</f>
        <v>30</v>
      </c>
      <c r="G85" s="36">
        <f>IF(INT('330'!G92*15/2+0.5)=0,"",INT('330'!G92*15/2+0.5))</f>
        <v>15</v>
      </c>
      <c r="H85" s="36">
        <f>IF(INT('330'!H92*15/2+0.5)=0,"",INT('330'!H92*15/2+0.5))</f>
      </c>
      <c r="I85" s="36">
        <f>IF(INT('330'!I92*15/2+0.5)=0,"",INT('330'!I92*15/2+0.5))</f>
      </c>
      <c r="J85" s="36">
        <f>IF(INT('330'!J92*15/2+0.5)=0,"",INT('330'!J92*15/2+0.5))</f>
        <v>15</v>
      </c>
      <c r="K85" s="36" t="str">
        <f>IF('330'!K92="то","и",'330'!K92)</f>
        <v>и</v>
      </c>
      <c r="L85" s="34">
        <f>IF('330'!L92=0,"",'330'!L92)</f>
      </c>
      <c r="M85" s="41">
        <f>'330'!M92</f>
      </c>
    </row>
    <row r="86" spans="1:13" ht="16.5">
      <c r="A86" s="140">
        <f>'330'!A93</f>
        <v>3</v>
      </c>
      <c r="B86" s="141"/>
      <c r="C86" s="201" t="str">
        <f>'330'!C93</f>
        <v>14</v>
      </c>
      <c r="D86" s="240" t="str">
        <f>'330'!D93</f>
        <v>Електрически апарати</v>
      </c>
      <c r="E86" s="240">
        <f>'330'!E93</f>
        <v>6</v>
      </c>
      <c r="F86" s="36">
        <f t="shared" si="6"/>
        <v>30</v>
      </c>
      <c r="G86" s="36">
        <f>IF(INT('330'!G93*15/2+0.5)=0,"",INT('330'!G93*15/2+0.5))</f>
        <v>15</v>
      </c>
      <c r="H86" s="36">
        <f>IF(INT('330'!H93*15/2+0.5)=0,"",INT('330'!H93*15/2+0.5))</f>
      </c>
      <c r="I86" s="36">
        <f>IF(INT('330'!I93*15/2+0.5)=0,"",INT('330'!I93*15/2+0.5))</f>
        <v>15</v>
      </c>
      <c r="J86" s="36">
        <f>IF(INT('330'!J93*15/2+0.5)=0,"",INT('330'!J93*15/2+0.5))</f>
      </c>
      <c r="K86" s="36" t="str">
        <f>IF('330'!K93="то","и",'330'!K93)</f>
        <v>и</v>
      </c>
      <c r="L86" s="34">
        <f>IF('330'!L93=0,"",'330'!L93)</f>
      </c>
      <c r="M86" s="41">
        <f>'330'!M93</f>
      </c>
    </row>
    <row r="87" spans="1:13" ht="16.5">
      <c r="A87" s="140">
        <f>'330'!A94</f>
        <v>4</v>
      </c>
      <c r="B87" s="141"/>
      <c r="C87" s="201" t="str">
        <f>'330'!C94</f>
        <v>16</v>
      </c>
      <c r="D87" s="240" t="str">
        <f>'330'!D94</f>
        <v>Обработка на сигнали и данни</v>
      </c>
      <c r="E87" s="240">
        <f>'330'!E94</f>
        <v>5</v>
      </c>
      <c r="F87" s="36">
        <f t="shared" si="6"/>
        <v>30</v>
      </c>
      <c r="G87" s="36">
        <f>IF(INT('330'!G94*15/2+0.5)=0,"",INT('330'!G94*15/2+0.5))</f>
        <v>15</v>
      </c>
      <c r="H87" s="36">
        <f>IF(INT('330'!H94*15/2+0.5)=0,"",INT('330'!H94*15/2+0.5))</f>
      </c>
      <c r="I87" s="36">
        <f>IF(INT('330'!I94*15/2+0.5)=0,"",INT('330'!I94*15/2+0.5))</f>
      </c>
      <c r="J87" s="36">
        <f>IF(INT('330'!J94*15/2+0.5)=0,"",INT('330'!J94*15/2+0.5))</f>
        <v>15</v>
      </c>
      <c r="K87" s="36" t="str">
        <f>IF('330'!K94="то","и",'330'!K94)</f>
        <v>и</v>
      </c>
      <c r="L87" s="34">
        <f>IF('330'!L94=0,"",'330'!L94)</f>
      </c>
      <c r="M87" s="41">
        <f>'330'!M94</f>
      </c>
    </row>
    <row r="88" spans="1:13" ht="16.5">
      <c r="A88" s="140">
        <f>'330'!A95</f>
        <v>5</v>
      </c>
      <c r="B88" s="141"/>
      <c r="C88" s="201" t="str">
        <f>'330'!C95</f>
        <v>15</v>
      </c>
      <c r="D88" s="240" t="str">
        <f>'330'!D95</f>
        <v>Въведение в теорията на автоматичното управление</v>
      </c>
      <c r="E88" s="240">
        <f>'330'!E95</f>
        <v>7</v>
      </c>
      <c r="F88" s="36">
        <f t="shared" si="6"/>
        <v>38</v>
      </c>
      <c r="G88" s="36">
        <f>IF(INT('330'!G95*15/2+0.5)=0,"",INT('330'!G95*15/2+0.5))</f>
        <v>23</v>
      </c>
      <c r="H88" s="36">
        <f>IF(INT('330'!H95*15/2+0.5)=0,"",INT('330'!H95*15/2+0.5))</f>
      </c>
      <c r="I88" s="36">
        <f>IF(INT('330'!I95*15/2+0.5)=0,"",INT('330'!I95*15/2+0.5))</f>
        <v>15</v>
      </c>
      <c r="J88" s="36">
        <f>IF(INT('330'!J95*15/2+0.5)=0,"",INT('330'!J95*15/2+0.5))</f>
      </c>
      <c r="K88" s="36" t="str">
        <f>IF('330'!K95="то","и",'330'!K95)</f>
        <v>и</v>
      </c>
      <c r="L88" s="34" t="str">
        <f>IF('330'!L95=0,"",'330'!L95)</f>
        <v>кз</v>
      </c>
      <c r="M88" s="41">
        <f>'330'!M95</f>
        <v>1</v>
      </c>
    </row>
    <row r="89" spans="1:13" ht="16.5">
      <c r="A89" s="140">
        <f>'330'!A96</f>
        <v>6</v>
      </c>
      <c r="B89" s="141"/>
      <c r="C89" s="208">
        <f>'330'!C96</f>
        <v>0</v>
      </c>
      <c r="D89" s="240">
        <f>'330'!D96</f>
        <v>0</v>
      </c>
      <c r="E89" s="241">
        <f>'330'!E96</f>
        <v>0</v>
      </c>
      <c r="F89" s="36">
        <f t="shared" si="6"/>
        <v>0</v>
      </c>
      <c r="G89" s="36">
        <f>IF(INT('330'!G96*15/2+0.5)=0,"",INT('330'!G96*15/2+0.5))</f>
      </c>
      <c r="H89" s="36">
        <f>IF(INT('330'!H96*15/2+0.5)=0,"",INT('330'!H96*15/2+0.5))</f>
      </c>
      <c r="I89" s="36">
        <f>IF(INT('330'!I96*15/2+0.5)=0,"",INT('330'!I96*15/2+0.5))</f>
      </c>
      <c r="J89" s="36">
        <f>IF(INT('330'!J96*15/2+0.5)=0,"",INT('330'!J96*15/2+0.5))</f>
      </c>
      <c r="K89" s="36">
        <f>IF('330'!K96="то","и",'330'!K96)</f>
        <v>0</v>
      </c>
      <c r="L89" s="34">
        <f>IF('330'!L96=0,"",'330'!L96)</f>
      </c>
      <c r="M89" s="41">
        <f>'330'!M96</f>
        <v>0</v>
      </c>
    </row>
    <row r="90" spans="1:13" ht="16.5">
      <c r="A90" s="140">
        <f>'330'!A97</f>
        <v>7</v>
      </c>
      <c r="B90" s="141"/>
      <c r="C90" s="208">
        <f>'330'!C97</f>
        <v>0</v>
      </c>
      <c r="D90" s="240">
        <f>'330'!D97</f>
        <v>0</v>
      </c>
      <c r="E90" s="241">
        <f>'330'!E97</f>
        <v>0</v>
      </c>
      <c r="F90" s="36">
        <f t="shared" si="6"/>
        <v>0</v>
      </c>
      <c r="G90" s="36">
        <f>IF(INT('330'!G97*15/2+0.5)=0,"",INT('330'!G97*15/2+0.5))</f>
      </c>
      <c r="H90" s="36">
        <f>IF(INT('330'!H97*15/2+0.5)=0,"",INT('330'!H97*15/2+0.5))</f>
      </c>
      <c r="I90" s="36">
        <f>IF(INT('330'!I97*15/2+0.5)=0,"",INT('330'!I97*15/2+0.5))</f>
      </c>
      <c r="J90" s="36">
        <f>IF(INT('330'!J97*15/2+0.5)=0,"",INT('330'!J97*15/2+0.5))</f>
      </c>
      <c r="K90" s="36">
        <f>IF('330'!K97="то","и",'330'!K97)</f>
        <v>0</v>
      </c>
      <c r="L90" s="34">
        <f>IF('330'!L97=0,"",'330'!L97)</f>
      </c>
      <c r="M90" s="41">
        <f>'330'!M97</f>
      </c>
    </row>
    <row r="91" spans="1:13" ht="16.5">
      <c r="A91" s="140">
        <f>'330'!A98</f>
        <v>8</v>
      </c>
      <c r="B91" s="141"/>
      <c r="C91" s="208">
        <f>'330'!C98</f>
        <v>0</v>
      </c>
      <c r="D91" s="240">
        <f>'330'!D98</f>
        <v>0</v>
      </c>
      <c r="E91" s="241">
        <f>'330'!E98</f>
        <v>0</v>
      </c>
      <c r="F91" s="36">
        <f t="shared" si="6"/>
        <v>0</v>
      </c>
      <c r="G91" s="36">
        <f>IF(INT('330'!G98*15/2+0.5)=0,"",INT('330'!G98*15/2+0.5))</f>
      </c>
      <c r="H91" s="36">
        <f>IF(INT('330'!H98*15/2+0.5)=0,"",INT('330'!H98*15/2+0.5))</f>
      </c>
      <c r="I91" s="36">
        <f>IF(INT('330'!I98*15/2+0.5)=0,"",INT('330'!I98*15/2+0.5))</f>
      </c>
      <c r="J91" s="36">
        <f>IF(INT('330'!J98*15/2+0.5)=0,"",INT('330'!J98*15/2+0.5))</f>
      </c>
      <c r="K91" s="36">
        <f>IF('330'!K98="то","и",'330'!K98)</f>
        <v>0</v>
      </c>
      <c r="L91" s="34">
        <f>IF('330'!L98=0,"",'330'!L98)</f>
      </c>
      <c r="M91" s="41">
        <f>'330'!M98</f>
      </c>
    </row>
    <row r="92" spans="1:13" ht="16.5">
      <c r="A92" s="140">
        <f>'330'!A99</f>
        <v>9</v>
      </c>
      <c r="B92" s="141"/>
      <c r="C92" s="208">
        <f>'330'!C99</f>
        <v>0</v>
      </c>
      <c r="D92" s="240">
        <f>'330'!D99</f>
        <v>0</v>
      </c>
      <c r="E92" s="241">
        <f>'330'!E99</f>
        <v>0</v>
      </c>
      <c r="F92" s="36">
        <f t="shared" si="6"/>
        <v>0</v>
      </c>
      <c r="G92" s="36">
        <f>IF(INT('330'!G99*15/2+0.5)=0,"",INT('330'!G99*15/2+0.5))</f>
      </c>
      <c r="H92" s="36">
        <f>IF(INT('330'!H99*15/2+0.5)=0,"",INT('330'!H99*15/2+0.5))</f>
      </c>
      <c r="I92" s="36">
        <f>IF(INT('330'!I99*15/2+0.5)=0,"",INT('330'!I99*15/2+0.5))</f>
      </c>
      <c r="J92" s="36">
        <f>IF(INT('330'!J99*15/2+0.5)=0,"",INT('330'!J99*15/2+0.5))</f>
      </c>
      <c r="K92" s="36">
        <f>IF('330'!K99="то","и",'330'!K99)</f>
        <v>0</v>
      </c>
      <c r="L92" s="34">
        <f>IF('330'!L99=0,"",'330'!L99)</f>
      </c>
      <c r="M92" s="41">
        <f>'330'!M99</f>
      </c>
    </row>
    <row r="93" spans="1:13" ht="16.5">
      <c r="A93" s="140">
        <f>'330'!A100</f>
        <v>10</v>
      </c>
      <c r="B93" s="141"/>
      <c r="C93" s="208">
        <f>'330'!C100</f>
        <v>0</v>
      </c>
      <c r="D93" s="240">
        <f>'330'!D100</f>
        <v>0</v>
      </c>
      <c r="E93" s="241">
        <f>'330'!E100</f>
        <v>0</v>
      </c>
      <c r="F93" s="36">
        <f t="shared" si="6"/>
        <v>0</v>
      </c>
      <c r="G93" s="36">
        <f>IF(INT('330'!G100*15/2+0.5)=0,"",INT('330'!G100*15/2+0.5))</f>
      </c>
      <c r="H93" s="36">
        <f>IF(INT('330'!H100*15/2+0.5)=0,"",INT('330'!H100*15/2+0.5))</f>
      </c>
      <c r="I93" s="36">
        <f>IF(INT('330'!I100*15/2+0.5)=0,"",INT('330'!I100*15/2+0.5))</f>
      </c>
      <c r="J93" s="36">
        <f>IF(INT('330'!J100*15/2+0.5)=0,"",INT('330'!J100*15/2+0.5))</f>
      </c>
      <c r="K93" s="36">
        <f>IF('330'!K100="то","и",'330'!K100)</f>
        <v>0</v>
      </c>
      <c r="L93" s="34">
        <f>IF('330'!L100=0,"",'330'!L100)</f>
      </c>
      <c r="M93" s="41">
        <f>'330'!M100</f>
      </c>
    </row>
    <row r="94" spans="1:13" ht="16.5">
      <c r="A94" s="140"/>
      <c r="B94" s="141"/>
      <c r="C94" s="141"/>
      <c r="D94" s="210" t="s">
        <v>55</v>
      </c>
      <c r="E94" s="34"/>
      <c r="F94" s="36"/>
      <c r="G94" s="140"/>
      <c r="H94" s="140"/>
      <c r="I94" s="140"/>
      <c r="J94" s="140"/>
      <c r="K94" s="140"/>
      <c r="L94" s="140"/>
      <c r="M94" s="142"/>
    </row>
    <row r="95" spans="1:13" ht="16.5">
      <c r="A95" s="141" t="str">
        <f>'330'!A102</f>
        <v>1.1</v>
      </c>
      <c r="B95" s="141"/>
      <c r="C95" s="208">
        <f>'330'!C102</f>
        <v>0</v>
      </c>
      <c r="D95" s="240">
        <f>'330'!D102</f>
        <v>0</v>
      </c>
      <c r="E95" s="241">
        <f>'330'!E102</f>
        <v>0</v>
      </c>
      <c r="F95" s="36">
        <f>SUM(G95:J95)</f>
        <v>0</v>
      </c>
      <c r="G95" s="36">
        <f>IF(INT('330'!G102*15/2+0.5)=0,"",INT('330'!G102*15/2+0.5))</f>
      </c>
      <c r="H95" s="36">
        <f>IF(INT('330'!H102*15/2+0.5)=0,"",INT('330'!H102*15/2+0.5))</f>
      </c>
      <c r="I95" s="36">
        <f>IF(INT('330'!I102*15/2+0.5)=0,"",INT('330'!I102*15/2+0.5))</f>
      </c>
      <c r="J95" s="36">
        <f>IF(INT('330'!J102*15/2+0.5)=0,"",INT('330'!J102*15/2+0.5))</f>
      </c>
      <c r="K95" s="36">
        <f>IF('330'!K102="то","и",'330'!K102)</f>
        <v>0</v>
      </c>
      <c r="L95" s="34">
        <f>IF('330'!L102=0,"",'330'!L102)</f>
      </c>
      <c r="M95" s="41">
        <f>'330'!M102</f>
      </c>
    </row>
    <row r="96" spans="1:13" ht="16.5">
      <c r="A96" s="141" t="str">
        <f>'330'!A103</f>
        <v>1.2</v>
      </c>
      <c r="B96" s="141"/>
      <c r="C96" s="208">
        <f>'330'!C103</f>
        <v>0</v>
      </c>
      <c r="D96" s="240">
        <f>'330'!D103</f>
        <v>0</v>
      </c>
      <c r="E96" s="241">
        <f>'330'!E103</f>
        <v>0</v>
      </c>
      <c r="F96" s="36">
        <f>SUM(G96:J96)</f>
        <v>0</v>
      </c>
      <c r="G96" s="36">
        <f>IF(INT('330'!G103*15/2+0.5)=0,"",INT('330'!G103*15/2+0.5))</f>
      </c>
      <c r="H96" s="36">
        <f>IF(INT('330'!H103*15/2+0.5)=0,"",INT('330'!H103*15/2+0.5))</f>
      </c>
      <c r="I96" s="36">
        <f>IF(INT('330'!I103*15/2+0.5)=0,"",INT('330'!I103*15/2+0.5))</f>
      </c>
      <c r="J96" s="36">
        <f>IF(INT('330'!J103*15/2+0.5)=0,"",INT('330'!J103*15/2+0.5))</f>
      </c>
      <c r="K96" s="36">
        <f>IF('330'!K103="то","и",'330'!K103)</f>
        <v>0</v>
      </c>
      <c r="L96" s="34">
        <f>IF('330'!L103=0,"",'330'!L103)</f>
      </c>
      <c r="M96" s="41">
        <f>'330'!M103</f>
      </c>
    </row>
    <row r="97" spans="1:13" ht="16.5">
      <c r="A97" s="141" t="str">
        <f>'330'!A104</f>
        <v>1.3</v>
      </c>
      <c r="B97" s="141"/>
      <c r="C97" s="208">
        <f>'330'!C104</f>
        <v>0</v>
      </c>
      <c r="D97" s="240">
        <f>'330'!D104</f>
        <v>0</v>
      </c>
      <c r="E97" s="241">
        <f>'330'!E104</f>
        <v>0</v>
      </c>
      <c r="F97" s="36">
        <f>SUM(G97:J97)</f>
        <v>0</v>
      </c>
      <c r="G97" s="36">
        <f>IF(INT('330'!G104*15/2+0.5)=0,"",INT('330'!G104*15/2+0.5))</f>
      </c>
      <c r="H97" s="36">
        <f>IF(INT('330'!H104*15/2+0.5)=0,"",INT('330'!H104*15/2+0.5))</f>
      </c>
      <c r="I97" s="36">
        <f>IF(INT('330'!I104*15/2+0.5)=0,"",INT('330'!I104*15/2+0.5))</f>
      </c>
      <c r="J97" s="36">
        <f>IF(INT('330'!J104*15/2+0.5)=0,"",INT('330'!J104*15/2+0.5))</f>
      </c>
      <c r="K97" s="36">
        <f>IF('330'!K104="то","и",'330'!K104)</f>
        <v>0</v>
      </c>
      <c r="L97" s="34">
        <f>IF('330'!L104=0,"",'330'!L104)</f>
      </c>
      <c r="M97" s="41">
        <f>'330'!M104</f>
      </c>
    </row>
    <row r="98" spans="1:13" ht="16.5">
      <c r="A98" s="141" t="str">
        <f>'330'!A105</f>
        <v>1.4</v>
      </c>
      <c r="B98" s="141"/>
      <c r="C98" s="208">
        <f>'330'!C105</f>
        <v>0</v>
      </c>
      <c r="D98" s="240">
        <f>'330'!D105</f>
        <v>0</v>
      </c>
      <c r="E98" s="241">
        <f>'330'!E105</f>
        <v>0</v>
      </c>
      <c r="F98" s="36">
        <f>SUM(G98:J98)</f>
        <v>0</v>
      </c>
      <c r="G98" s="36">
        <f>IF(INT('330'!G105*15/2+0.5)=0,"",INT('330'!G105*15/2+0.5))</f>
      </c>
      <c r="H98" s="36">
        <f>IF(INT('330'!H105*15/2+0.5)=0,"",INT('330'!H105*15/2+0.5))</f>
      </c>
      <c r="I98" s="36">
        <f>IF(INT('330'!I105*15/2+0.5)=0,"",INT('330'!I105*15/2+0.5))</f>
      </c>
      <c r="J98" s="36">
        <f>IF(INT('330'!J105*15/2+0.5)=0,"",INT('330'!J105*15/2+0.5))</f>
      </c>
      <c r="K98" s="36">
        <f>IF('330'!K105="то","и",'330'!K105)</f>
        <v>0</v>
      </c>
      <c r="L98" s="34">
        <f>IF('330'!L105=0,"",'330'!L105)</f>
      </c>
      <c r="M98" s="41">
        <f>'330'!M105</f>
      </c>
    </row>
    <row r="99" spans="1:13" ht="16.5">
      <c r="A99" s="140"/>
      <c r="B99" s="141"/>
      <c r="C99" s="201"/>
      <c r="D99" s="210" t="s">
        <v>55</v>
      </c>
      <c r="E99" s="240"/>
      <c r="F99" s="36"/>
      <c r="G99" s="36"/>
      <c r="H99" s="36"/>
      <c r="I99" s="36"/>
      <c r="J99" s="36"/>
      <c r="K99" s="36"/>
      <c r="L99" s="34"/>
      <c r="M99" s="41"/>
    </row>
    <row r="100" spans="1:13" ht="16.5">
      <c r="A100" s="141" t="str">
        <f>'330'!A107</f>
        <v>2.1</v>
      </c>
      <c r="B100" s="141"/>
      <c r="C100" s="208">
        <f>'330'!C107</f>
        <v>0</v>
      </c>
      <c r="D100" s="240">
        <f>'330'!D107</f>
        <v>0</v>
      </c>
      <c r="E100" s="241">
        <f>'330'!E107</f>
        <v>0</v>
      </c>
      <c r="F100" s="36">
        <f>SUM(G100:J100)</f>
        <v>0</v>
      </c>
      <c r="G100" s="36">
        <f>IF(INT('330'!G107*15/2+0.5)=0,"",INT('330'!G107*15/2+0.5))</f>
      </c>
      <c r="H100" s="36">
        <f>IF(INT('330'!H107*15/2+0.5)=0,"",INT('330'!H107*15/2+0.5))</f>
      </c>
      <c r="I100" s="36">
        <f>IF(INT('330'!I107*15/2+0.5)=0,"",INT('330'!I107*15/2+0.5))</f>
      </c>
      <c r="J100" s="36">
        <f>IF(INT('330'!J107*15/2+0.5)=0,"",INT('330'!J107*15/2+0.5))</f>
      </c>
      <c r="K100" s="36">
        <f>IF('330'!K107="то","и",'330'!K107)</f>
        <v>0</v>
      </c>
      <c r="L100" s="34">
        <f>IF('330'!L107=0,"",'330'!L107)</f>
      </c>
      <c r="M100" s="41">
        <f>'330'!M107</f>
      </c>
    </row>
    <row r="101" spans="1:13" ht="16.5">
      <c r="A101" s="141" t="str">
        <f>'330'!A108</f>
        <v>2.2</v>
      </c>
      <c r="B101" s="141"/>
      <c r="C101" s="208">
        <f>'330'!C108</f>
        <v>0</v>
      </c>
      <c r="D101" s="240">
        <f>'330'!D108</f>
        <v>0</v>
      </c>
      <c r="E101" s="241">
        <f>'330'!E108</f>
        <v>0</v>
      </c>
      <c r="F101" s="36">
        <f>SUM(G101:J101)</f>
        <v>0</v>
      </c>
      <c r="G101" s="36">
        <f>IF(INT('330'!G108*15/2+0.5)=0,"",INT('330'!G108*15/2+0.5))</f>
      </c>
      <c r="H101" s="36">
        <f>IF(INT('330'!H108*15/2+0.5)=0,"",INT('330'!H108*15/2+0.5))</f>
      </c>
      <c r="I101" s="36">
        <f>IF(INT('330'!I108*15/2+0.5)=0,"",INT('330'!I108*15/2+0.5))</f>
      </c>
      <c r="J101" s="36">
        <f>IF(INT('330'!J108*15/2+0.5)=0,"",INT('330'!J108*15/2+0.5))</f>
      </c>
      <c r="K101" s="36">
        <f>IF('330'!K108="то","и",'330'!K108)</f>
        <v>0</v>
      </c>
      <c r="L101" s="34">
        <f>IF('330'!L108=0,"",'330'!L108)</f>
      </c>
      <c r="M101" s="41">
        <f>'330'!M108</f>
      </c>
    </row>
    <row r="102" spans="1:13" ht="16.5">
      <c r="A102" s="141" t="str">
        <f>'330'!A109</f>
        <v>2.3</v>
      </c>
      <c r="B102" s="141"/>
      <c r="C102" s="208">
        <f>'330'!C109</f>
        <v>0</v>
      </c>
      <c r="D102" s="240">
        <f>'330'!D109</f>
        <v>0</v>
      </c>
      <c r="E102" s="241">
        <f>'330'!E109</f>
        <v>0</v>
      </c>
      <c r="F102" s="36">
        <f>SUM(G102:J102)</f>
        <v>0</v>
      </c>
      <c r="G102" s="36">
        <f>IF(INT('330'!G109*15/2+0.5)=0,"",INT('330'!G109*15/2+0.5))</f>
      </c>
      <c r="H102" s="36">
        <f>IF(INT('330'!H109*15/2+0.5)=0,"",INT('330'!H109*15/2+0.5))</f>
      </c>
      <c r="I102" s="36">
        <f>IF(INT('330'!I109*15/2+0.5)=0,"",INT('330'!I109*15/2+0.5))</f>
      </c>
      <c r="J102" s="36">
        <f>IF(INT('330'!J109*15/2+0.5)=0,"",INT('330'!J109*15/2+0.5))</f>
      </c>
      <c r="K102" s="36">
        <f>IF('330'!K109="то","и",'330'!K109)</f>
        <v>0</v>
      </c>
      <c r="L102" s="34">
        <f>IF('330'!L109=0,"",'330'!L109)</f>
      </c>
      <c r="M102" s="41">
        <f>'330'!M109</f>
      </c>
    </row>
    <row r="103" spans="1:13" ht="16.5">
      <c r="A103" s="141" t="str">
        <f>'330'!A110</f>
        <v>2.4</v>
      </c>
      <c r="B103" s="141"/>
      <c r="C103" s="208">
        <f>'330'!C110</f>
        <v>0</v>
      </c>
      <c r="D103" s="240">
        <f>'330'!D110</f>
        <v>0</v>
      </c>
      <c r="E103" s="241">
        <f>'330'!E110</f>
        <v>0</v>
      </c>
      <c r="F103" s="36">
        <f>SUM(G103:J103)</f>
        <v>0</v>
      </c>
      <c r="G103" s="36">
        <f>IF(INT('330'!G110*15/2+0.5)=0,"",INT('330'!G110*15/2+0.5))</f>
      </c>
      <c r="H103" s="36">
        <f>IF(INT('330'!H110*15/2+0.5)=0,"",INT('330'!H110*15/2+0.5))</f>
      </c>
      <c r="I103" s="36">
        <f>IF(INT('330'!I110*15/2+0.5)=0,"",INT('330'!I110*15/2+0.5))</f>
      </c>
      <c r="J103" s="36">
        <f>IF(INT('330'!J110*15/2+0.5)=0,"",INT('330'!J110*15/2+0.5))</f>
      </c>
      <c r="K103" s="36">
        <f>IF('330'!K110="то","и",'330'!K110)</f>
        <v>0</v>
      </c>
      <c r="L103" s="34">
        <f>IF('330'!L110=0,"",'330'!L110)</f>
      </c>
      <c r="M103" s="41">
        <f>'330'!M110</f>
      </c>
    </row>
    <row r="104" spans="1:13" ht="33">
      <c r="A104" s="429" t="s">
        <v>68</v>
      </c>
      <c r="B104" s="429"/>
      <c r="C104" s="429"/>
      <c r="D104" s="429"/>
      <c r="E104" s="35">
        <f aca="true" t="shared" si="7" ref="E104:J104">SUM(E84:E95,E100)</f>
        <v>30</v>
      </c>
      <c r="F104" s="35">
        <f t="shared" si="7"/>
        <v>166</v>
      </c>
      <c r="G104" s="35">
        <f t="shared" si="7"/>
        <v>91</v>
      </c>
      <c r="H104" s="35">
        <f t="shared" si="7"/>
        <v>0</v>
      </c>
      <c r="I104" s="35">
        <f t="shared" si="7"/>
        <v>45</v>
      </c>
      <c r="J104" s="35">
        <f t="shared" si="7"/>
        <v>30</v>
      </c>
      <c r="K104" s="242" t="str">
        <f>'330'!K111</f>
        <v>4и 1то</v>
      </c>
      <c r="L104" s="44" t="str">
        <f>'330'!L111</f>
        <v>2кз </v>
      </c>
      <c r="M104" s="44">
        <f>'330'!M111</f>
        <v>2</v>
      </c>
    </row>
    <row r="105" spans="1:13" ht="16.5">
      <c r="A105" s="243"/>
      <c r="B105" s="243"/>
      <c r="C105" s="243"/>
      <c r="D105" s="243"/>
      <c r="E105" s="244"/>
      <c r="F105" s="244"/>
      <c r="G105" s="244"/>
      <c r="H105" s="244"/>
      <c r="I105" s="244"/>
      <c r="J105" s="244"/>
      <c r="K105" s="402"/>
      <c r="L105" s="245"/>
      <c r="M105" s="245"/>
    </row>
    <row r="106" spans="1:13" ht="16.5">
      <c r="A106" s="243"/>
      <c r="B106" s="243"/>
      <c r="C106" s="243"/>
      <c r="D106" s="243"/>
      <c r="E106" s="244"/>
      <c r="F106" s="244"/>
      <c r="G106" s="244"/>
      <c r="H106" s="244"/>
      <c r="I106" s="244"/>
      <c r="J106" s="244"/>
      <c r="K106" s="402"/>
      <c r="L106" s="245"/>
      <c r="M106" s="245"/>
    </row>
    <row r="107" spans="1:13" ht="16.5">
      <c r="A107" s="243"/>
      <c r="B107" s="243"/>
      <c r="C107" s="243"/>
      <c r="D107" s="243"/>
      <c r="E107" s="244"/>
      <c r="F107" s="244"/>
      <c r="G107" s="244"/>
      <c r="H107" s="244"/>
      <c r="I107" s="244"/>
      <c r="J107" s="244"/>
      <c r="K107" s="402"/>
      <c r="L107" s="245"/>
      <c r="M107" s="245"/>
    </row>
    <row r="108" spans="1:13" ht="16.5">
      <c r="A108" s="243"/>
      <c r="B108" s="243"/>
      <c r="C108" s="243"/>
      <c r="D108" s="243"/>
      <c r="E108" s="244"/>
      <c r="F108" s="244"/>
      <c r="G108" s="244"/>
      <c r="H108" s="244"/>
      <c r="I108" s="244"/>
      <c r="J108" s="244"/>
      <c r="K108" s="402"/>
      <c r="L108" s="245"/>
      <c r="M108" s="245"/>
    </row>
    <row r="109" spans="1:13" ht="16.5">
      <c r="A109" s="243"/>
      <c r="B109" s="243"/>
      <c r="C109" s="243"/>
      <c r="D109" s="243"/>
      <c r="E109" s="244"/>
      <c r="F109" s="244"/>
      <c r="G109" s="244"/>
      <c r="H109" s="244"/>
      <c r="I109" s="244"/>
      <c r="J109" s="244"/>
      <c r="K109" s="402"/>
      <c r="L109" s="245"/>
      <c r="M109" s="245"/>
    </row>
    <row r="110" spans="1:13" ht="16.5">
      <c r="A110" s="243"/>
      <c r="B110" s="243"/>
      <c r="C110" s="243"/>
      <c r="D110" s="243"/>
      <c r="E110" s="244"/>
      <c r="F110" s="244"/>
      <c r="G110" s="244"/>
      <c r="H110" s="244"/>
      <c r="I110" s="244"/>
      <c r="J110" s="244"/>
      <c r="K110" s="402"/>
      <c r="L110" s="245"/>
      <c r="M110" s="245"/>
    </row>
    <row r="111" spans="1:13" ht="16.5">
      <c r="A111" s="243"/>
      <c r="B111" s="243"/>
      <c r="C111" s="243"/>
      <c r="D111" s="243"/>
      <c r="E111" s="244"/>
      <c r="F111" s="244"/>
      <c r="G111" s="244"/>
      <c r="H111" s="244"/>
      <c r="I111" s="244"/>
      <c r="J111" s="244"/>
      <c r="K111" s="402"/>
      <c r="L111" s="245"/>
      <c r="M111" s="245"/>
    </row>
    <row r="112" spans="1:13" ht="16.5">
      <c r="A112" s="243"/>
      <c r="B112" s="243"/>
      <c r="C112" s="243"/>
      <c r="D112" s="243"/>
      <c r="E112" s="244"/>
      <c r="F112" s="244"/>
      <c r="G112" s="244"/>
      <c r="H112" s="244"/>
      <c r="I112" s="244"/>
      <c r="J112" s="244"/>
      <c r="K112" s="245"/>
      <c r="L112" s="245"/>
      <c r="M112" s="245"/>
    </row>
    <row r="114" spans="1:13" ht="16.5">
      <c r="A114" s="134" t="s">
        <v>30</v>
      </c>
      <c r="B114" s="135" t="s">
        <v>30</v>
      </c>
      <c r="C114" s="135" t="s">
        <v>30</v>
      </c>
      <c r="D114" s="136" t="s">
        <v>69</v>
      </c>
      <c r="E114" s="134"/>
      <c r="F114" s="134"/>
      <c r="G114" s="134"/>
      <c r="H114" s="134"/>
      <c r="I114" s="134"/>
      <c r="J114" s="134"/>
      <c r="K114" s="134"/>
      <c r="L114" s="134"/>
      <c r="M114" s="137"/>
    </row>
    <row r="115" spans="1:13" ht="16.5">
      <c r="A115" s="134"/>
      <c r="B115" s="135"/>
      <c r="C115" s="135"/>
      <c r="D115" s="192" t="s">
        <v>49</v>
      </c>
      <c r="E115" s="134"/>
      <c r="F115" s="134"/>
      <c r="G115" s="134"/>
      <c r="H115" s="134"/>
      <c r="I115" s="134"/>
      <c r="J115" s="134"/>
      <c r="K115" s="134"/>
      <c r="L115" s="134"/>
      <c r="M115" s="137"/>
    </row>
    <row r="116" spans="1:13" ht="16.5">
      <c r="A116" s="140">
        <f>'330'!A116</f>
        <v>1</v>
      </c>
      <c r="B116" s="141"/>
      <c r="C116" s="201" t="str">
        <f>'330'!C116</f>
        <v>17</v>
      </c>
      <c r="D116" s="240" t="str">
        <f>'330'!D116</f>
        <v>Компютърни архитектури</v>
      </c>
      <c r="E116" s="240">
        <f>'330'!E116</f>
        <v>5</v>
      </c>
      <c r="F116" s="36">
        <f>SUM(G116:J116)</f>
        <v>23</v>
      </c>
      <c r="G116" s="36">
        <f>IF(INT('330'!G116*15/2+0.5)=0,"",INT('330'!G116*15/2+0.5))</f>
        <v>8</v>
      </c>
      <c r="H116" s="36">
        <f>IF(INT('330'!H116*15/2+0.5)=0,"",INT('330'!H116*15/2+0.5))</f>
      </c>
      <c r="I116" s="36">
        <f>IF(INT('330'!I116*15/2+0.5)=0,"",INT('330'!I116*15/2+0.5))</f>
        <v>15</v>
      </c>
      <c r="J116" s="36">
        <f>IF(INT('330'!J116*15/2+0.5)=0,"",INT('330'!J116*15/2+0.5))</f>
      </c>
      <c r="K116" s="36" t="str">
        <f>IF('330'!K116="то","и",'330'!K116)</f>
        <v>и</v>
      </c>
      <c r="L116" s="34" t="str">
        <f>IF('330'!L116=0,"",'330'!L116)</f>
        <v>кз</v>
      </c>
      <c r="M116" s="41">
        <f>'330'!M116</f>
        <v>1</v>
      </c>
    </row>
    <row r="117" spans="1:13" ht="16.5">
      <c r="A117" s="140">
        <f>'330'!A117</f>
        <v>2</v>
      </c>
      <c r="B117" s="141"/>
      <c r="C117" s="201" t="str">
        <f>'330'!C117</f>
        <v>14</v>
      </c>
      <c r="D117" s="240" t="str">
        <f>'330'!D117</f>
        <v>Електромеханични системи</v>
      </c>
      <c r="E117" s="240">
        <f>'330'!E117</f>
        <v>4</v>
      </c>
      <c r="F117" s="36">
        <f aca="true" t="shared" si="8" ref="F117:F125">SUM(G117:J117)</f>
        <v>23</v>
      </c>
      <c r="G117" s="36">
        <f>IF(INT('330'!G117*15/2+0.5)=0,"",INT('330'!G117*15/2+0.5))</f>
        <v>15</v>
      </c>
      <c r="H117" s="36">
        <f>IF(INT('330'!H117*15/2+0.5)=0,"",INT('330'!H117*15/2+0.5))</f>
      </c>
      <c r="I117" s="36">
        <f>IF(INT('330'!I117*15/2+0.5)=0,"",INT('330'!I117*15/2+0.5))</f>
        <v>8</v>
      </c>
      <c r="J117" s="36">
        <f>IF(INT('330'!J117*15/2+0.5)=0,"",INT('330'!J117*15/2+0.5))</f>
      </c>
      <c r="K117" s="36" t="str">
        <f>IF('330'!K117="то","и",'330'!K117)</f>
        <v>и</v>
      </c>
      <c r="L117" s="34">
        <f>IF('330'!L117=0,"",'330'!L117)</f>
      </c>
      <c r="M117" s="41">
        <f>'330'!M117</f>
      </c>
    </row>
    <row r="118" spans="1:13" ht="16.5">
      <c r="A118" s="140">
        <f>'330'!A118</f>
        <v>3</v>
      </c>
      <c r="B118" s="141"/>
      <c r="C118" s="201" t="str">
        <f>'330'!C118</f>
        <v>14</v>
      </c>
      <c r="D118" s="240" t="str">
        <f>'330'!D118</f>
        <v>Електрически мрежи </v>
      </c>
      <c r="E118" s="240">
        <f>'330'!E118</f>
        <v>6</v>
      </c>
      <c r="F118" s="36">
        <f t="shared" si="8"/>
        <v>23</v>
      </c>
      <c r="G118" s="36">
        <f>IF(INT('330'!G118*15/2+0.5)=0,"",INT('330'!G118*15/2+0.5))</f>
        <v>15</v>
      </c>
      <c r="H118" s="36">
        <f>IF(INT('330'!H118*15/2+0.5)=0,"",INT('330'!H118*15/2+0.5))</f>
        <v>8</v>
      </c>
      <c r="I118" s="36">
        <f>IF(INT('330'!I118*15/2+0.5)=0,"",INT('330'!I118*15/2+0.5))</f>
      </c>
      <c r="J118" s="36">
        <f>IF(INT('330'!J118*15/2+0.5)=0,"",INT('330'!J118*15/2+0.5))</f>
      </c>
      <c r="K118" s="36" t="str">
        <f>IF('330'!K118="то","и",'330'!K118)</f>
        <v>и</v>
      </c>
      <c r="L118" s="34" t="str">
        <f>IF('330'!L118=0,"",'330'!L118)</f>
        <v>кр</v>
      </c>
      <c r="M118" s="41">
        <f>'330'!M118</f>
        <v>2</v>
      </c>
    </row>
    <row r="119" spans="1:13" ht="16.5">
      <c r="A119" s="140">
        <f>'330'!A120</f>
        <v>1</v>
      </c>
      <c r="B119" s="141"/>
      <c r="C119" s="201" t="str">
        <f>'330'!C119</f>
        <v>14</v>
      </c>
      <c r="D119" s="240" t="str">
        <f>'330'!D119</f>
        <v>Електрически подстанции</v>
      </c>
      <c r="E119" s="240">
        <f>'330'!E119</f>
        <v>4</v>
      </c>
      <c r="F119" s="36">
        <f>SUM(G119:J119)</f>
        <v>23</v>
      </c>
      <c r="G119" s="36">
        <f>IF(INT('330'!G119*15/2+0.5)=0,"",INT('330'!G119*15/2+0.5))</f>
        <v>15</v>
      </c>
      <c r="H119" s="36">
        <f>IF(INT('330'!H119*15/2+0.5)=0,"",INT('330'!H119*15/2+0.5))</f>
      </c>
      <c r="I119" s="36">
        <f>IF(INT('330'!I119*15/2+0.5)=0,"",INT('330'!I119*15/2+0.5))</f>
        <v>8</v>
      </c>
      <c r="J119" s="36">
        <f>IF(INT('330'!J119*15/2+0.5)=0,"",INT('330'!J119*15/2+0.5))</f>
      </c>
      <c r="K119" s="36" t="str">
        <f>IF('330'!K119="то","и",'330'!K119)</f>
        <v>и</v>
      </c>
      <c r="L119" s="34">
        <f>IF('330'!L119=0,"",'330'!L119)</f>
      </c>
      <c r="M119" s="41">
        <f>'330'!M119</f>
      </c>
    </row>
    <row r="120" spans="1:13" ht="16.5">
      <c r="A120" s="140">
        <f>'330'!A121</f>
        <v>5</v>
      </c>
      <c r="B120" s="141"/>
      <c r="C120" s="201" t="str">
        <f>'330'!C120</f>
        <v>10</v>
      </c>
      <c r="D120" s="240" t="str">
        <f>'330'!D120</f>
        <v>Цифрова схемотехника</v>
      </c>
      <c r="E120" s="240">
        <f>'330'!E120</f>
        <v>6</v>
      </c>
      <c r="F120" s="36">
        <f>SUM(G120:J120)</f>
        <v>30</v>
      </c>
      <c r="G120" s="36">
        <f>IF(INT('330'!G120*15/2+0.5)=0,"",INT('330'!G120*15/2+0.5))</f>
        <v>15</v>
      </c>
      <c r="H120" s="36">
        <f>IF(INT('330'!H120*15/2+0.5)=0,"",INT('330'!H120*15/2+0.5))</f>
      </c>
      <c r="I120" s="36">
        <f>IF(INT('330'!I120*15/2+0.5)=0,"",INT('330'!I120*15/2+0.5))</f>
        <v>15</v>
      </c>
      <c r="J120" s="36">
        <f>IF(INT('330'!J120*15/2+0.5)=0,"",INT('330'!J120*15/2+0.5))</f>
      </c>
      <c r="K120" s="36" t="str">
        <f>IF('330'!K120="то","и",'330'!K120)</f>
        <v>и</v>
      </c>
      <c r="L120" s="34" t="str">
        <f>IF('330'!L120=0,"",'330'!L120)</f>
        <v>кз</v>
      </c>
      <c r="M120" s="41">
        <f>'330'!M120</f>
        <v>1</v>
      </c>
    </row>
    <row r="121" spans="1:13" ht="16.5">
      <c r="A121" s="140">
        <f>'330'!A122</f>
        <v>6</v>
      </c>
      <c r="B121" s="141"/>
      <c r="C121" s="201" t="str">
        <f>'330'!C121</f>
        <v>15</v>
      </c>
      <c r="D121" s="240" t="str">
        <f>'330'!D121</f>
        <v>Елементите на системите за автоматизация</v>
      </c>
      <c r="E121" s="240">
        <f>'330'!E121</f>
        <v>5</v>
      </c>
      <c r="F121" s="36">
        <f>SUM(G121:J121)</f>
        <v>31</v>
      </c>
      <c r="G121" s="36">
        <f>IF(INT('330'!G121*15/2+0.5)=0,"",INT('330'!G121*15/2+0.5))</f>
        <v>23</v>
      </c>
      <c r="H121" s="36">
        <f>IF(INT('330'!H121*15/2+0.5)=0,"",INT('330'!H121*15/2+0.5))</f>
      </c>
      <c r="I121" s="36">
        <f>IF(INT('330'!I121*15/2+0.5)=0,"",INT('330'!I121*15/2+0.5))</f>
        <v>8</v>
      </c>
      <c r="J121" s="36">
        <f>IF(INT('330'!J121*15/2+0.5)=0,"",INT('330'!J121*15/2+0.5))</f>
      </c>
      <c r="K121" s="36" t="str">
        <f>IF('330'!K121="то","и",'330'!K121)</f>
        <v>и</v>
      </c>
      <c r="L121" s="34">
        <f>IF('330'!L121=0,"",'330'!L121)</f>
      </c>
      <c r="M121" s="41">
        <f>'330'!M121</f>
      </c>
    </row>
    <row r="122" spans="1:13" ht="16.5">
      <c r="A122" s="140">
        <f>'330'!A123</f>
        <v>7</v>
      </c>
      <c r="B122" s="141"/>
      <c r="C122" s="201">
        <f>'330'!C122</f>
        <v>0</v>
      </c>
      <c r="D122" s="240">
        <f>'330'!D122</f>
        <v>0</v>
      </c>
      <c r="E122" s="240">
        <f>'330'!E122</f>
        <v>0</v>
      </c>
      <c r="F122" s="36">
        <f>SUM(G122:J122)</f>
        <v>0</v>
      </c>
      <c r="G122" s="36">
        <f>IF(INT('330'!G122*15/2+0.5)=0,"",INT('330'!G122*15/2+0.5))</f>
      </c>
      <c r="H122" s="36">
        <f>IF(INT('330'!H122*15/2+0.5)=0,"",INT('330'!H122*15/2+0.5))</f>
      </c>
      <c r="I122" s="36">
        <f>IF(INT('330'!I122*15/2+0.5)=0,"",INT('330'!I122*15/2+0.5))</f>
      </c>
      <c r="J122" s="36">
        <f>IF(INT('330'!J122*15/2+0.5)=0,"",INT('330'!J122*15/2+0.5))</f>
      </c>
      <c r="K122" s="36">
        <f>IF('330'!K122="то","и",'330'!K122)</f>
        <v>0</v>
      </c>
      <c r="L122" s="34">
        <f>IF('330'!L122=0,"",'330'!L122)</f>
      </c>
      <c r="M122" s="41">
        <f>'330'!M122</f>
      </c>
    </row>
    <row r="123" spans="1:13" ht="16.5">
      <c r="A123" s="140">
        <f>'330'!A124</f>
        <v>8</v>
      </c>
      <c r="B123" s="141"/>
      <c r="C123" s="201">
        <f>'330'!C123</f>
        <v>0</v>
      </c>
      <c r="D123" s="240">
        <f>'330'!D123</f>
        <v>0</v>
      </c>
      <c r="E123" s="240">
        <f>'330'!E123</f>
        <v>0</v>
      </c>
      <c r="F123" s="36">
        <f>SUM(G123:J123)</f>
        <v>0</v>
      </c>
      <c r="G123" s="36">
        <f>IF(INT('330'!G123*15/2+0.5)=0,"",INT('330'!G123*15/2+0.5))</f>
      </c>
      <c r="H123" s="36">
        <f>IF(INT('330'!H123*15/2+0.5)=0,"",INT('330'!H123*15/2+0.5))</f>
      </c>
      <c r="I123" s="36">
        <f>IF(INT('330'!I123*15/2+0.5)=0,"",INT('330'!I123*15/2+0.5))</f>
      </c>
      <c r="J123" s="36">
        <f>IF(INT('330'!J123*15/2+0.5)=0,"",INT('330'!J123*15/2+0.5))</f>
      </c>
      <c r="K123" s="36">
        <f>IF('330'!K123="то","и",'330'!K123)</f>
        <v>0</v>
      </c>
      <c r="L123" s="34">
        <f>IF('330'!L123=0,"",'330'!L123)</f>
      </c>
      <c r="M123" s="41">
        <f>'330'!M123</f>
      </c>
    </row>
    <row r="124" spans="1:13" ht="16.5">
      <c r="A124" s="140">
        <f>'330'!A125</f>
        <v>9</v>
      </c>
      <c r="B124" s="141"/>
      <c r="C124" s="208">
        <f>'330'!C125</f>
        <v>0</v>
      </c>
      <c r="D124" s="240">
        <f>'330'!D125</f>
        <v>0</v>
      </c>
      <c r="E124" s="241">
        <f>'330'!E125</f>
        <v>0</v>
      </c>
      <c r="F124" s="36">
        <f t="shared" si="8"/>
        <v>0</v>
      </c>
      <c r="G124" s="36">
        <f>IF(INT('330'!G125*15/2+0.5)=0,"",INT('330'!G125*15/2+0.5))</f>
      </c>
      <c r="H124" s="36">
        <f>IF(INT('330'!H125*15/2+0.5)=0,"",INT('330'!H125*15/2+0.5))</f>
      </c>
      <c r="I124" s="36">
        <f>IF(INT('330'!I125*15/2+0.5)=0,"",INT('330'!I125*15/2+0.5))</f>
      </c>
      <c r="J124" s="36">
        <f>IF(INT('330'!J125*15/2+0.5)=0,"",INT('330'!J125*15/2+0.5))</f>
      </c>
      <c r="K124" s="36">
        <f>IF('330'!K125="то","и",'330'!K125)</f>
        <v>0</v>
      </c>
      <c r="L124" s="34">
        <f>IF('330'!L125=0,"",'330'!L125)</f>
      </c>
      <c r="M124" s="41">
        <f>'330'!M125</f>
      </c>
    </row>
    <row r="125" spans="1:13" ht="16.5">
      <c r="A125" s="140">
        <f>'330'!A126</f>
        <v>10</v>
      </c>
      <c r="B125" s="141"/>
      <c r="C125" s="208">
        <f>'330'!C126</f>
        <v>0</v>
      </c>
      <c r="D125" s="240">
        <f>'330'!D126</f>
        <v>0</v>
      </c>
      <c r="E125" s="241">
        <f>'330'!E126</f>
        <v>0</v>
      </c>
      <c r="F125" s="36">
        <f t="shared" si="8"/>
        <v>0</v>
      </c>
      <c r="G125" s="36">
        <f>IF(INT('330'!G126*15/2+0.5)=0,"",INT('330'!G126*15/2+0.5))</f>
      </c>
      <c r="H125" s="36">
        <f>IF(INT('330'!H126*15/2+0.5)=0,"",INT('330'!H126*15/2+0.5))</f>
      </c>
      <c r="I125" s="36">
        <f>IF(INT('330'!I126*15/2+0.5)=0,"",INT('330'!I126*15/2+0.5))</f>
      </c>
      <c r="J125" s="36">
        <f>IF(INT('330'!J126*15/2+0.5)=0,"",INT('330'!J126*15/2+0.5))</f>
      </c>
      <c r="K125" s="36">
        <f>IF('330'!K126="то","и",'330'!K126)</f>
        <v>0</v>
      </c>
      <c r="L125" s="34">
        <f>IF('330'!L126=0,"",'330'!L126)</f>
      </c>
      <c r="M125" s="41">
        <f>'330'!M126</f>
      </c>
    </row>
    <row r="126" spans="1:13" ht="16.5">
      <c r="A126" s="140"/>
      <c r="B126" s="141"/>
      <c r="C126" s="141"/>
      <c r="D126" s="210" t="s">
        <v>55</v>
      </c>
      <c r="E126" s="34"/>
      <c r="F126" s="36"/>
      <c r="G126" s="140"/>
      <c r="H126" s="140"/>
      <c r="I126" s="140"/>
      <c r="J126" s="140"/>
      <c r="K126" s="140"/>
      <c r="L126" s="140"/>
      <c r="M126" s="142"/>
    </row>
    <row r="127" spans="1:13" ht="16.5">
      <c r="A127" s="141" t="str">
        <f>'330'!A128</f>
        <v>1.1</v>
      </c>
      <c r="B127" s="141"/>
      <c r="C127" s="208">
        <f>'330'!C128</f>
        <v>0</v>
      </c>
      <c r="D127" s="240">
        <f>'330'!D128</f>
        <v>0</v>
      </c>
      <c r="E127" s="241">
        <f>'330'!E128</f>
        <v>0</v>
      </c>
      <c r="F127" s="36">
        <f>SUM(G127:J127)</f>
        <v>0</v>
      </c>
      <c r="G127" s="36">
        <f>IF(INT('330'!G128*15/2+0.5)=0,"",INT('330'!G128*15/2+0.5))</f>
      </c>
      <c r="H127" s="36">
        <f>IF(INT('330'!H128*15/2+0.5)=0,"",INT('330'!H128*15/2+0.5))</f>
      </c>
      <c r="I127" s="36">
        <f>IF(INT('330'!I128*15/2+0.5)=0,"",INT('330'!I128*15/2+0.5))</f>
      </c>
      <c r="J127" s="36">
        <f>IF(INT('330'!J128*15/2+0.5)=0,"",INT('330'!J128*15/2+0.5))</f>
      </c>
      <c r="K127" s="36">
        <f>IF('330'!K128="то","и",'330'!K128)</f>
        <v>0</v>
      </c>
      <c r="L127" s="34">
        <f>IF('330'!L128=0,"",'330'!L128)</f>
      </c>
      <c r="M127" s="41">
        <f>'330'!M128</f>
      </c>
    </row>
    <row r="128" spans="1:13" ht="16.5">
      <c r="A128" s="141" t="str">
        <f>'330'!A129</f>
        <v>1.2</v>
      </c>
      <c r="B128" s="141"/>
      <c r="C128" s="208">
        <f>'330'!C129</f>
        <v>0</v>
      </c>
      <c r="D128" s="240">
        <f>'330'!D129</f>
        <v>0</v>
      </c>
      <c r="E128" s="241">
        <f>'330'!E129</f>
        <v>0</v>
      </c>
      <c r="F128" s="36">
        <f>SUM(G128:J128)</f>
        <v>0</v>
      </c>
      <c r="G128" s="36">
        <f>IF(INT('330'!G129*15/2+0.5)=0,"",INT('330'!G129*15/2+0.5))</f>
      </c>
      <c r="H128" s="36">
        <f>IF(INT('330'!H129*15/2+0.5)=0,"",INT('330'!H129*15/2+0.5))</f>
      </c>
      <c r="I128" s="36">
        <f>IF(INT('330'!I129*15/2+0.5)=0,"",INT('330'!I129*15/2+0.5))</f>
      </c>
      <c r="J128" s="36">
        <f>IF(INT('330'!J129*15/2+0.5)=0,"",INT('330'!J129*15/2+0.5))</f>
      </c>
      <c r="K128" s="36">
        <f>IF('330'!K129="то","и",'330'!K129)</f>
        <v>0</v>
      </c>
      <c r="L128" s="34">
        <f>IF('330'!L129=0,"",'330'!L129)</f>
      </c>
      <c r="M128" s="41">
        <f>'330'!M129</f>
      </c>
    </row>
    <row r="129" spans="1:13" ht="16.5">
      <c r="A129" s="141" t="str">
        <f>'330'!A130</f>
        <v>1.3</v>
      </c>
      <c r="B129" s="141"/>
      <c r="C129" s="208">
        <f>'330'!C130</f>
        <v>0</v>
      </c>
      <c r="D129" s="240">
        <f>'330'!D130</f>
        <v>0</v>
      </c>
      <c r="E129" s="241">
        <f>'330'!E130</f>
        <v>0</v>
      </c>
      <c r="F129" s="36">
        <f>SUM(G129:J129)</f>
        <v>0</v>
      </c>
      <c r="G129" s="36">
        <f>IF(INT('330'!G130*15/2+0.5)=0,"",INT('330'!G130*15/2+0.5))</f>
      </c>
      <c r="H129" s="36">
        <f>IF(INT('330'!H130*15/2+0.5)=0,"",INT('330'!H130*15/2+0.5))</f>
      </c>
      <c r="I129" s="36">
        <f>IF(INT('330'!I130*15/2+0.5)=0,"",INT('330'!I130*15/2+0.5))</f>
      </c>
      <c r="J129" s="36">
        <f>IF(INT('330'!J130*15/2+0.5)=0,"",INT('330'!J130*15/2+0.5))</f>
      </c>
      <c r="K129" s="36">
        <f>IF('330'!K130="то","и",'330'!K130)</f>
        <v>0</v>
      </c>
      <c r="L129" s="34">
        <f>IF('330'!L130=0,"",'330'!L130)</f>
      </c>
      <c r="M129" s="41">
        <f>'330'!M130</f>
      </c>
    </row>
    <row r="130" spans="1:13" ht="16.5">
      <c r="A130" s="141" t="str">
        <f>'330'!A131</f>
        <v>1.4</v>
      </c>
      <c r="B130" s="141"/>
      <c r="C130" s="208">
        <f>'330'!C131</f>
        <v>0</v>
      </c>
      <c r="D130" s="240">
        <f>'330'!D131</f>
        <v>0</v>
      </c>
      <c r="E130" s="241">
        <f>'330'!E131</f>
        <v>0</v>
      </c>
      <c r="F130" s="36">
        <f>SUM(G130:J130)</f>
        <v>0</v>
      </c>
      <c r="G130" s="36">
        <f>IF(INT('330'!G131*15/2+0.5)=0,"",INT('330'!G131*15/2+0.5))</f>
      </c>
      <c r="H130" s="36">
        <f>IF(INT('330'!H131*15/2+0.5)=0,"",INT('330'!H131*15/2+0.5))</f>
      </c>
      <c r="I130" s="36">
        <f>IF(INT('330'!I131*15/2+0.5)=0,"",INT('330'!I131*15/2+0.5))</f>
      </c>
      <c r="J130" s="36">
        <f>IF(INT('330'!J131*15/2+0.5)=0,"",INT('330'!J131*15/2+0.5))</f>
      </c>
      <c r="K130" s="36">
        <f>IF('330'!K131="то","и",'330'!K131)</f>
        <v>0</v>
      </c>
      <c r="L130" s="34">
        <f>IF('330'!L131=0,"",'330'!L131)</f>
      </c>
      <c r="M130" s="41">
        <f>'330'!M131</f>
      </c>
    </row>
    <row r="131" spans="1:13" ht="16.5">
      <c r="A131" s="140"/>
      <c r="B131" s="141"/>
      <c r="C131" s="141"/>
      <c r="D131" s="210" t="s">
        <v>55</v>
      </c>
      <c r="E131" s="34"/>
      <c r="F131" s="36"/>
      <c r="G131" s="140"/>
      <c r="H131" s="140"/>
      <c r="I131" s="140"/>
      <c r="J131" s="140"/>
      <c r="K131" s="140"/>
      <c r="L131" s="140"/>
      <c r="M131" s="142"/>
    </row>
    <row r="132" spans="1:13" ht="16.5">
      <c r="A132" s="141" t="str">
        <f>'330'!A133</f>
        <v>2.1</v>
      </c>
      <c r="B132" s="141"/>
      <c r="C132" s="208">
        <f>'330'!C133</f>
        <v>0</v>
      </c>
      <c r="D132" s="240">
        <f>'330'!D133</f>
        <v>0</v>
      </c>
      <c r="E132" s="241">
        <f>'330'!E133</f>
        <v>0</v>
      </c>
      <c r="F132" s="36">
        <f>SUM(G132:J132)</f>
        <v>0</v>
      </c>
      <c r="G132" s="36">
        <f>IF(INT('330'!G133*15/2+0.5)=0,"",INT('330'!G133*15/2+0.5))</f>
      </c>
      <c r="H132" s="36">
        <f>IF(INT('330'!H133*15/2+0.5)=0,"",INT('330'!H133*15/2+0.5))</f>
      </c>
      <c r="I132" s="36">
        <f>IF(INT('330'!I133*15/2+0.5)=0,"",INT('330'!I133*15/2+0.5))</f>
      </c>
      <c r="J132" s="36">
        <f>IF(INT('330'!J133*15/2+0.5)=0,"",INT('330'!J133*15/2+0.5))</f>
      </c>
      <c r="K132" s="36">
        <f>IF('330'!K133="то","и",'330'!K133)</f>
        <v>0</v>
      </c>
      <c r="L132" s="34">
        <f>IF('330'!L133=0,"",'330'!L133)</f>
      </c>
      <c r="M132" s="41">
        <f>'330'!M133</f>
      </c>
    </row>
    <row r="133" spans="1:13" ht="16.5">
      <c r="A133" s="141" t="str">
        <f>'330'!A134</f>
        <v>2.2</v>
      </c>
      <c r="B133" s="141"/>
      <c r="C133" s="208">
        <f>'330'!C134</f>
        <v>0</v>
      </c>
      <c r="D133" s="240">
        <f>'330'!D134</f>
        <v>0</v>
      </c>
      <c r="E133" s="241">
        <f>'330'!E134</f>
        <v>0</v>
      </c>
      <c r="F133" s="36">
        <f>SUM(G133:J133)</f>
        <v>0</v>
      </c>
      <c r="G133" s="36">
        <f>IF(INT('330'!G134*15/2+0.5)=0,"",INT('330'!G134*15/2+0.5))</f>
      </c>
      <c r="H133" s="36">
        <f>IF(INT('330'!H134*15/2+0.5)=0,"",INT('330'!H134*15/2+0.5))</f>
      </c>
      <c r="I133" s="36">
        <f>IF(INT('330'!I134*15/2+0.5)=0,"",INT('330'!I134*15/2+0.5))</f>
      </c>
      <c r="J133" s="36">
        <f>IF(INT('330'!J134*15/2+0.5)=0,"",INT('330'!J134*15/2+0.5))</f>
      </c>
      <c r="K133" s="36">
        <f>IF('330'!K134="то","и",'330'!K134)</f>
        <v>0</v>
      </c>
      <c r="L133" s="34">
        <f>IF('330'!L134=0,"",'330'!L134)</f>
      </c>
      <c r="M133" s="41">
        <f>'330'!M134</f>
      </c>
    </row>
    <row r="134" spans="1:13" ht="16.5">
      <c r="A134" s="141" t="str">
        <f>'330'!A135</f>
        <v>2.3</v>
      </c>
      <c r="B134" s="141"/>
      <c r="C134" s="208">
        <f>'330'!C135</f>
        <v>0</v>
      </c>
      <c r="D134" s="240">
        <f>'330'!D135</f>
        <v>0</v>
      </c>
      <c r="E134" s="241">
        <f>'330'!E135</f>
        <v>0</v>
      </c>
      <c r="F134" s="36">
        <f>SUM(G134:J134)</f>
        <v>0</v>
      </c>
      <c r="G134" s="36">
        <f>IF(INT('330'!G135*15/2+0.5)=0,"",INT('330'!G135*15/2+0.5))</f>
      </c>
      <c r="H134" s="36">
        <f>IF(INT('330'!H135*15/2+0.5)=0,"",INT('330'!H135*15/2+0.5))</f>
      </c>
      <c r="I134" s="36">
        <f>IF(INT('330'!I135*15/2+0.5)=0,"",INT('330'!I135*15/2+0.5))</f>
      </c>
      <c r="J134" s="36">
        <f>IF(INT('330'!J135*15/2+0.5)=0,"",INT('330'!J135*15/2+0.5))</f>
      </c>
      <c r="K134" s="36">
        <f>IF('330'!K135="то","и",'330'!K135)</f>
        <v>0</v>
      </c>
      <c r="L134" s="34">
        <f>IF('330'!L135=0,"",'330'!L135)</f>
      </c>
      <c r="M134" s="41">
        <f>'330'!M135</f>
      </c>
    </row>
    <row r="135" spans="1:13" ht="16.5">
      <c r="A135" s="141" t="str">
        <f>'330'!A136</f>
        <v>2.4</v>
      </c>
      <c r="B135" s="141"/>
      <c r="C135" s="208">
        <f>'330'!C136</f>
        <v>0</v>
      </c>
      <c r="D135" s="240">
        <f>'330'!D136</f>
        <v>0</v>
      </c>
      <c r="E135" s="241">
        <f>'330'!E136</f>
        <v>0</v>
      </c>
      <c r="F135" s="36">
        <f>SUM(G135:J135)</f>
        <v>0</v>
      </c>
      <c r="G135" s="36">
        <f>IF(INT('330'!G136*15/2+0.5)=0,"",INT('330'!G136*15/2+0.5))</f>
      </c>
      <c r="H135" s="36">
        <f>IF(INT('330'!H136*15/2+0.5)=0,"",INT('330'!H136*15/2+0.5))</f>
      </c>
      <c r="I135" s="36">
        <f>IF(INT('330'!I136*15/2+0.5)=0,"",INT('330'!I136*15/2+0.5))</f>
      </c>
      <c r="J135" s="36">
        <f>IF(INT('330'!J136*15/2+0.5)=0,"",INT('330'!J136*15/2+0.5))</f>
      </c>
      <c r="K135" s="36">
        <f>IF('330'!K136="то","и",'330'!K136)</f>
        <v>0</v>
      </c>
      <c r="L135" s="34">
        <f>IF('330'!L136=0,"",'330'!L136)</f>
      </c>
      <c r="M135" s="41">
        <f>'330'!M136</f>
      </c>
    </row>
    <row r="136" spans="1:13" ht="33">
      <c r="A136" s="429" t="s">
        <v>70</v>
      </c>
      <c r="B136" s="429"/>
      <c r="C136" s="429"/>
      <c r="D136" s="429"/>
      <c r="E136" s="35">
        <f aca="true" t="shared" si="9" ref="E136:J136">SUM(E116:E127,E132)</f>
        <v>30</v>
      </c>
      <c r="F136" s="35">
        <f t="shared" si="9"/>
        <v>153</v>
      </c>
      <c r="G136" s="35">
        <f t="shared" si="9"/>
        <v>91</v>
      </c>
      <c r="H136" s="35">
        <f t="shared" si="9"/>
        <v>8</v>
      </c>
      <c r="I136" s="35">
        <f t="shared" si="9"/>
        <v>54</v>
      </c>
      <c r="J136" s="35">
        <f t="shared" si="9"/>
        <v>0</v>
      </c>
      <c r="K136" s="242" t="str">
        <f>'330'!K137</f>
        <v>4и 2то</v>
      </c>
      <c r="L136" s="44" t="str">
        <f>'330'!L137</f>
        <v>1кр 2кз </v>
      </c>
      <c r="M136" s="44">
        <f>'330'!M137</f>
        <v>4</v>
      </c>
    </row>
    <row r="137" spans="1:13" ht="16.5">
      <c r="A137" s="243"/>
      <c r="B137" s="243"/>
      <c r="C137" s="243"/>
      <c r="D137" s="243"/>
      <c r="E137" s="244"/>
      <c r="F137" s="244"/>
      <c r="G137" s="244"/>
      <c r="H137" s="244"/>
      <c r="I137" s="244"/>
      <c r="J137" s="244"/>
      <c r="K137" s="245"/>
      <c r="L137" s="245"/>
      <c r="M137" s="245"/>
    </row>
    <row r="139" spans="1:13" ht="16.5">
      <c r="A139" s="134" t="s">
        <v>30</v>
      </c>
      <c r="B139" s="135" t="s">
        <v>30</v>
      </c>
      <c r="C139" s="135" t="s">
        <v>30</v>
      </c>
      <c r="D139" s="136" t="s">
        <v>71</v>
      </c>
      <c r="E139" s="134"/>
      <c r="F139" s="134"/>
      <c r="G139" s="134"/>
      <c r="H139" s="134"/>
      <c r="I139" s="134"/>
      <c r="J139" s="134"/>
      <c r="K139" s="134"/>
      <c r="L139" s="134"/>
      <c r="M139" s="137"/>
    </row>
    <row r="140" spans="1:13" ht="16.5">
      <c r="A140" s="134"/>
      <c r="B140" s="135"/>
      <c r="C140" s="135"/>
      <c r="D140" s="192" t="s">
        <v>49</v>
      </c>
      <c r="E140" s="134"/>
      <c r="F140" s="134"/>
      <c r="G140" s="134"/>
      <c r="H140" s="134"/>
      <c r="I140" s="134"/>
      <c r="J140" s="134"/>
      <c r="K140" s="134"/>
      <c r="L140" s="134"/>
      <c r="M140" s="137"/>
    </row>
    <row r="141" spans="1:13" ht="16.5">
      <c r="A141" s="140">
        <f>'330'!A142</f>
        <v>1</v>
      </c>
      <c r="B141" s="141"/>
      <c r="C141" s="201" t="str">
        <f>'330'!C142</f>
        <v>15</v>
      </c>
      <c r="D141" s="240" t="str">
        <f>'330'!D142</f>
        <v>Управление на електромеханични системи</v>
      </c>
      <c r="E141" s="240">
        <f>'330'!E142</f>
        <v>6</v>
      </c>
      <c r="F141" s="36">
        <f>SUM(G141:J141)</f>
        <v>30</v>
      </c>
      <c r="G141" s="36">
        <f>IF(INT('330'!G142*15/2+0.5)=0,"",INT('330'!G142*15/2+0.5))</f>
        <v>15</v>
      </c>
      <c r="H141" s="36">
        <f>IF(INT('330'!H142*15/2+0.5)=0,"",INT('330'!H142*15/2+0.5))</f>
      </c>
      <c r="I141" s="36">
        <f>IF(INT('330'!I142*15/2+0.5)=0,"",INT('330'!I142*15/2+0.5))</f>
        <v>15</v>
      </c>
      <c r="J141" s="36">
        <f>IF(INT('330'!J142*15/2+0.5)=0,"",INT('330'!J142*15/2+0.5))</f>
      </c>
      <c r="K141" s="36" t="str">
        <f>IF('330'!K142="то","и",'330'!K142)</f>
        <v>и</v>
      </c>
      <c r="L141" s="34" t="str">
        <f>IF('330'!L142=0,"",'330'!L142)</f>
        <v>кз</v>
      </c>
      <c r="M141" s="41">
        <f>'330'!M142</f>
        <v>1</v>
      </c>
    </row>
    <row r="142" spans="1:13" ht="16.5">
      <c r="A142" s="140">
        <f>'330'!A143</f>
        <v>2</v>
      </c>
      <c r="B142" s="141"/>
      <c r="C142" s="201" t="str">
        <f>'330'!C143</f>
        <v>15</v>
      </c>
      <c r="D142" s="240" t="str">
        <f>'330'!D143</f>
        <v>Автоматизация на технологичните процеси</v>
      </c>
      <c r="E142" s="240">
        <f>'330'!E143</f>
        <v>8</v>
      </c>
      <c r="F142" s="36">
        <f aca="true" t="shared" si="10" ref="F142:F150">SUM(G142:J142)</f>
        <v>38</v>
      </c>
      <c r="G142" s="36">
        <f>IF(INT('330'!G143*15/2+0.5)=0,"",INT('330'!G143*15/2+0.5))</f>
        <v>23</v>
      </c>
      <c r="H142" s="36">
        <f>IF(INT('330'!H143*15/2+0.5)=0,"",INT('330'!H143*15/2+0.5))</f>
      </c>
      <c r="I142" s="36">
        <f>IF(INT('330'!I143*15/2+0.5)=0,"",INT('330'!I143*15/2+0.5))</f>
        <v>15</v>
      </c>
      <c r="J142" s="36">
        <f>IF(INT('330'!J143*15/2+0.5)=0,"",INT('330'!J143*15/2+0.5))</f>
      </c>
      <c r="K142" s="36" t="str">
        <f>IF('330'!K143="то","и",'330'!K143)</f>
        <v>и</v>
      </c>
      <c r="L142" s="34" t="str">
        <f>IF('330'!L143=0,"",'330'!L143)</f>
        <v>кз</v>
      </c>
      <c r="M142" s="41">
        <f>'330'!M143</f>
        <v>1</v>
      </c>
    </row>
    <row r="143" spans="1:13" ht="16.5">
      <c r="A143" s="140">
        <f>'330'!A144</f>
        <v>3</v>
      </c>
      <c r="B143" s="141"/>
      <c r="C143" s="201" t="str">
        <f>'330'!C144</f>
        <v>15</v>
      </c>
      <c r="D143" s="240" t="str">
        <f>'330'!D144</f>
        <v>CAD системи за електроинженери</v>
      </c>
      <c r="E143" s="240">
        <f>'330'!E144</f>
        <v>7</v>
      </c>
      <c r="F143" s="36">
        <f t="shared" si="10"/>
        <v>30</v>
      </c>
      <c r="G143" s="36">
        <f>IF(INT('330'!G144*15/2+0.5)=0,"",INT('330'!G144*15/2+0.5))</f>
        <v>15</v>
      </c>
      <c r="H143" s="36">
        <f>IF(INT('330'!H144*15/2+0.5)=0,"",INT('330'!H144*15/2+0.5))</f>
      </c>
      <c r="I143" s="36">
        <f>IF(INT('330'!I144*15/2+0.5)=0,"",INT('330'!I144*15/2+0.5))</f>
      </c>
      <c r="J143" s="36">
        <f>IF(INT('330'!J144*15/2+0.5)=0,"",INT('330'!J144*15/2+0.5))</f>
        <v>15</v>
      </c>
      <c r="K143" s="36" t="str">
        <f>IF('330'!K144="то","и",'330'!K144)</f>
        <v>и</v>
      </c>
      <c r="L143" s="34" t="str">
        <f>IF('330'!L144=0,"",'330'!L144)</f>
        <v>кр</v>
      </c>
      <c r="M143" s="41">
        <f>'330'!M144</f>
        <v>2</v>
      </c>
    </row>
    <row r="144" spans="1:13" ht="16.5">
      <c r="A144" s="140">
        <f>'330'!A145</f>
        <v>4</v>
      </c>
      <c r="B144" s="141"/>
      <c r="C144" s="201" t="str">
        <f>'330'!C145</f>
        <v>16</v>
      </c>
      <c r="D144" s="240" t="str">
        <f>'330'!D145</f>
        <v>Силови електронни преобразуватели</v>
      </c>
      <c r="E144" s="240">
        <f>'330'!E145</f>
        <v>5</v>
      </c>
      <c r="F144" s="36">
        <f t="shared" si="10"/>
        <v>30</v>
      </c>
      <c r="G144" s="36">
        <f>IF(INT('330'!G145*15/2+0.5)=0,"",INT('330'!G145*15/2+0.5))</f>
        <v>15</v>
      </c>
      <c r="H144" s="36">
        <f>IF(INT('330'!H145*15/2+0.5)=0,"",INT('330'!H145*15/2+0.5))</f>
      </c>
      <c r="I144" s="36">
        <f>IF(INT('330'!I145*15/2+0.5)=0,"",INT('330'!I145*15/2+0.5))</f>
        <v>15</v>
      </c>
      <c r="J144" s="36">
        <f>IF(INT('330'!J145*15/2+0.5)=0,"",INT('330'!J145*15/2+0.5))</f>
      </c>
      <c r="K144" s="36" t="str">
        <f>IF('330'!K145="то","и",'330'!K145)</f>
        <v>и</v>
      </c>
      <c r="L144" s="34">
        <f>IF('330'!L145=0,"",'330'!L145)</f>
      </c>
      <c r="M144" s="41">
        <f>'330'!M145</f>
      </c>
    </row>
    <row r="145" spans="1:13" ht="16.5">
      <c r="A145" s="140">
        <f>'330'!A146</f>
        <v>5</v>
      </c>
      <c r="B145" s="141"/>
      <c r="C145" s="201" t="str">
        <f>'330'!C146</f>
        <v>35</v>
      </c>
      <c r="D145" s="240" t="str">
        <f>'330'!D146</f>
        <v>Икономика</v>
      </c>
      <c r="E145" s="240">
        <f>'330'!E146</f>
        <v>4</v>
      </c>
      <c r="F145" s="36">
        <f t="shared" si="10"/>
        <v>23</v>
      </c>
      <c r="G145" s="36">
        <f>IF(INT('330'!G146*15/2+0.5)=0,"",INT('330'!G146*15/2+0.5))</f>
        <v>15</v>
      </c>
      <c r="H145" s="36">
        <f>IF(INT('330'!H146*15/2+0.5)=0,"",INT('330'!H146*15/2+0.5))</f>
        <v>8</v>
      </c>
      <c r="I145" s="36">
        <f>IF(INT('330'!I146*15/2+0.5)=0,"",INT('330'!I146*15/2+0.5))</f>
      </c>
      <c r="J145" s="36">
        <f>IF(INT('330'!J146*15/2+0.5)=0,"",INT('330'!J146*15/2+0.5))</f>
      </c>
      <c r="K145" s="36" t="str">
        <f>IF('330'!K146="то","и",'330'!K146)</f>
        <v>и</v>
      </c>
      <c r="L145" s="34">
        <f>IF('330'!L146=0,"",'330'!L146)</f>
      </c>
      <c r="M145" s="41">
        <f>'330'!M146</f>
      </c>
    </row>
    <row r="146" spans="1:13" ht="16.5">
      <c r="A146" s="140">
        <f>'330'!A147</f>
        <v>6</v>
      </c>
      <c r="B146" s="141"/>
      <c r="C146" s="201">
        <f>'330'!C147</f>
        <v>0</v>
      </c>
      <c r="D146" s="240">
        <f>'330'!D147</f>
        <v>0</v>
      </c>
      <c r="E146" s="241">
        <f>'330'!E147</f>
        <v>0</v>
      </c>
      <c r="F146" s="36">
        <f t="shared" si="10"/>
        <v>0</v>
      </c>
      <c r="G146" s="36">
        <f>IF(INT('330'!G147*15/2+0.5)=0,"",INT('330'!G147*15/2+0.5))</f>
      </c>
      <c r="H146" s="36">
        <f>IF(INT('330'!H147*15/2+0.5)=0,"",INT('330'!H147*15/2+0.5))</f>
      </c>
      <c r="I146" s="36">
        <f>IF(INT('330'!I147*15/2+0.5)=0,"",INT('330'!I147*15/2+0.5))</f>
      </c>
      <c r="J146" s="36">
        <f>IF(INT('330'!J147*15/2+0.5)=0,"",INT('330'!J147*15/2+0.5))</f>
      </c>
      <c r="K146" s="36">
        <f>IF('330'!K147="то","и",'330'!K147)</f>
        <v>0</v>
      </c>
      <c r="L146" s="34">
        <f>IF('330'!L147=0,"",'330'!L147)</f>
      </c>
      <c r="M146" s="41">
        <f>'330'!M147</f>
        <v>0</v>
      </c>
    </row>
    <row r="147" spans="1:13" ht="16.5">
      <c r="A147" s="140">
        <f>'330'!A148</f>
        <v>7</v>
      </c>
      <c r="B147" s="141"/>
      <c r="C147" s="208">
        <f>'330'!C148</f>
        <v>0</v>
      </c>
      <c r="D147" s="240">
        <f>'330'!D148</f>
        <v>0</v>
      </c>
      <c r="E147" s="241">
        <f>'330'!E148</f>
        <v>0</v>
      </c>
      <c r="F147" s="36">
        <f t="shared" si="10"/>
        <v>0</v>
      </c>
      <c r="G147" s="36">
        <f>IF(INT('330'!G148*15/2+0.5)=0,"",INT('330'!G148*15/2+0.5))</f>
      </c>
      <c r="H147" s="36">
        <f>IF(INT('330'!H148*15/2+0.5)=0,"",INT('330'!H148*15/2+0.5))</f>
      </c>
      <c r="I147" s="36">
        <f>IF(INT('330'!I148*15/2+0.5)=0,"",INT('330'!I148*15/2+0.5))</f>
      </c>
      <c r="J147" s="36">
        <f>IF(INT('330'!J148*15/2+0.5)=0,"",INT('330'!J148*15/2+0.5))</f>
      </c>
      <c r="K147" s="36">
        <f>IF('330'!K148="то","и",'330'!K148)</f>
        <v>0</v>
      </c>
      <c r="L147" s="34">
        <f>IF('330'!L148=0,"",'330'!L148)</f>
      </c>
      <c r="M147" s="41">
        <f>'330'!M148</f>
      </c>
    </row>
    <row r="148" spans="1:13" ht="16.5">
      <c r="A148" s="140">
        <f>'330'!A149</f>
        <v>8</v>
      </c>
      <c r="B148" s="141"/>
      <c r="C148" s="208">
        <f>'330'!C149</f>
        <v>0</v>
      </c>
      <c r="D148" s="240">
        <f>'330'!D149</f>
        <v>0</v>
      </c>
      <c r="E148" s="241">
        <f>'330'!E149</f>
        <v>0</v>
      </c>
      <c r="F148" s="36">
        <f t="shared" si="10"/>
        <v>0</v>
      </c>
      <c r="G148" s="36">
        <f>IF(INT('330'!G149*15/2+0.5)=0,"",INT('330'!G149*15/2+0.5))</f>
      </c>
      <c r="H148" s="36">
        <f>IF(INT('330'!H149*15/2+0.5)=0,"",INT('330'!H149*15/2+0.5))</f>
      </c>
      <c r="I148" s="36">
        <f>IF(INT('330'!I149*15/2+0.5)=0,"",INT('330'!I149*15/2+0.5))</f>
      </c>
      <c r="J148" s="36">
        <f>IF(INT('330'!J149*15/2+0.5)=0,"",INT('330'!J149*15/2+0.5))</f>
      </c>
      <c r="K148" s="36">
        <f>IF('330'!K149="то","и",'330'!K149)</f>
        <v>0</v>
      </c>
      <c r="L148" s="34">
        <f>IF('330'!L149=0,"",'330'!L149)</f>
      </c>
      <c r="M148" s="41">
        <f>'330'!M149</f>
      </c>
    </row>
    <row r="149" spans="1:13" ht="16.5">
      <c r="A149" s="140">
        <f>'330'!A150</f>
        <v>9</v>
      </c>
      <c r="B149" s="141"/>
      <c r="C149" s="208">
        <f>'330'!C150</f>
        <v>0</v>
      </c>
      <c r="D149" s="240">
        <f>'330'!D150</f>
        <v>0</v>
      </c>
      <c r="E149" s="241">
        <f>'330'!E150</f>
        <v>0</v>
      </c>
      <c r="F149" s="36">
        <f t="shared" si="10"/>
        <v>0</v>
      </c>
      <c r="G149" s="36">
        <f>IF(INT('330'!G150*15/2+0.5)=0,"",INT('330'!G150*15/2+0.5))</f>
      </c>
      <c r="H149" s="36">
        <f>IF(INT('330'!H150*15/2+0.5)=0,"",INT('330'!H150*15/2+0.5))</f>
      </c>
      <c r="I149" s="36">
        <f>IF(INT('330'!I150*15/2+0.5)=0,"",INT('330'!I150*15/2+0.5))</f>
      </c>
      <c r="J149" s="36">
        <f>IF(INT('330'!J150*15/2+0.5)=0,"",INT('330'!J150*15/2+0.5))</f>
      </c>
      <c r="K149" s="36">
        <f>IF('330'!K150="то","и",'330'!K150)</f>
        <v>0</v>
      </c>
      <c r="L149" s="34">
        <f>IF('330'!L150=0,"",'330'!L150)</f>
      </c>
      <c r="M149" s="41">
        <f>'330'!M150</f>
      </c>
    </row>
    <row r="150" spans="1:13" ht="16.5">
      <c r="A150" s="140">
        <f>'330'!A151</f>
        <v>10</v>
      </c>
      <c r="B150" s="141"/>
      <c r="C150" s="208">
        <f>'330'!C151</f>
        <v>0</v>
      </c>
      <c r="D150" s="240">
        <f>'330'!D151</f>
        <v>0</v>
      </c>
      <c r="E150" s="241">
        <f>'330'!E151</f>
        <v>0</v>
      </c>
      <c r="F150" s="36">
        <f t="shared" si="10"/>
        <v>0</v>
      </c>
      <c r="G150" s="36">
        <f>IF(INT('330'!G151*15/2+0.5)=0,"",INT('330'!G151*15/2+0.5))</f>
      </c>
      <c r="H150" s="36">
        <f>IF(INT('330'!H151*15/2+0.5)=0,"",INT('330'!H151*15/2+0.5))</f>
      </c>
      <c r="I150" s="36">
        <f>IF(INT('330'!I151*15/2+0.5)=0,"",INT('330'!I151*15/2+0.5))</f>
      </c>
      <c r="J150" s="36">
        <f>IF(INT('330'!J151*15/2+0.5)=0,"",INT('330'!J151*15/2+0.5))</f>
      </c>
      <c r="K150" s="36">
        <f>IF('330'!K151="то","и",'330'!K151)</f>
        <v>0</v>
      </c>
      <c r="L150" s="34">
        <f>IF('330'!L151=0,"",'330'!L151)</f>
      </c>
      <c r="M150" s="41">
        <f>'330'!M151</f>
      </c>
    </row>
    <row r="151" spans="1:13" ht="16.5">
      <c r="A151" s="140"/>
      <c r="B151" s="141"/>
      <c r="C151" s="141"/>
      <c r="D151" s="210" t="s">
        <v>55</v>
      </c>
      <c r="E151" s="34"/>
      <c r="F151" s="36"/>
      <c r="G151" s="140"/>
      <c r="H151" s="140"/>
      <c r="I151" s="140"/>
      <c r="J151" s="140"/>
      <c r="K151" s="140"/>
      <c r="L151" s="140"/>
      <c r="M151" s="142"/>
    </row>
    <row r="152" spans="1:13" ht="16.5">
      <c r="A152" s="141" t="str">
        <f>'330'!A153</f>
        <v>1.1</v>
      </c>
      <c r="B152" s="141"/>
      <c r="C152" s="208">
        <f>'330'!C153</f>
        <v>0</v>
      </c>
      <c r="D152" s="240">
        <f>'330'!D153</f>
        <v>0</v>
      </c>
      <c r="E152" s="241">
        <f>'330'!E153</f>
        <v>0</v>
      </c>
      <c r="F152" s="36">
        <f>SUM(G152:J152)</f>
        <v>0</v>
      </c>
      <c r="G152" s="36">
        <f>IF(INT('330'!G153*15/2+0.5)=0,"",INT('330'!G153*15/2+0.5))</f>
      </c>
      <c r="H152" s="36">
        <f>IF(INT('330'!H153*15/2+0.5)=0,"",INT('330'!H153*15/2+0.5))</f>
      </c>
      <c r="I152" s="36">
        <f>IF(INT('330'!I153*15/2+0.5)=0,"",INT('330'!I153*15/2+0.5))</f>
      </c>
      <c r="J152" s="36">
        <f>IF(INT('330'!J153*15/2+0.5)=0,"",INT('330'!J153*15/2+0.5))</f>
      </c>
      <c r="K152" s="36">
        <f>IF('330'!K153="то","и",'330'!K153)</f>
        <v>0</v>
      </c>
      <c r="L152" s="34">
        <f>IF('330'!L153=0,"",'330'!L153)</f>
      </c>
      <c r="M152" s="41">
        <f>'330'!M153</f>
      </c>
    </row>
    <row r="153" spans="1:13" ht="16.5">
      <c r="A153" s="141" t="str">
        <f>'330'!A154</f>
        <v>1.2</v>
      </c>
      <c r="B153" s="141"/>
      <c r="C153" s="208">
        <f>'330'!C154</f>
        <v>0</v>
      </c>
      <c r="D153" s="240">
        <f>'330'!D154</f>
        <v>0</v>
      </c>
      <c r="E153" s="241">
        <f>'330'!E154</f>
        <v>0</v>
      </c>
      <c r="F153" s="36">
        <f>SUM(G153:J153)</f>
        <v>0</v>
      </c>
      <c r="G153" s="36">
        <f>IF(INT('330'!G154*15/2+0.5)=0,"",INT('330'!G154*15/2+0.5))</f>
      </c>
      <c r="H153" s="36">
        <f>IF(INT('330'!H154*15/2+0.5)=0,"",INT('330'!H154*15/2+0.5))</f>
      </c>
      <c r="I153" s="36">
        <f>IF(INT('330'!I154*15/2+0.5)=0,"",INT('330'!I154*15/2+0.5))</f>
      </c>
      <c r="J153" s="36">
        <f>IF(INT('330'!J154*15/2+0.5)=0,"",INT('330'!J154*15/2+0.5))</f>
      </c>
      <c r="K153" s="36">
        <f>IF('330'!K154="то","и",'330'!K154)</f>
        <v>0</v>
      </c>
      <c r="L153" s="34">
        <f>IF('330'!L154=0,"",'330'!L154)</f>
      </c>
      <c r="M153" s="41">
        <f>'330'!M154</f>
      </c>
    </row>
    <row r="154" spans="1:13" ht="16.5">
      <c r="A154" s="141" t="str">
        <f>'330'!A155</f>
        <v>1.3</v>
      </c>
      <c r="B154" s="141"/>
      <c r="C154" s="208">
        <f>'330'!C155</f>
        <v>0</v>
      </c>
      <c r="D154" s="240">
        <f>'330'!D155</f>
        <v>0</v>
      </c>
      <c r="E154" s="241">
        <f>'330'!E155</f>
        <v>0</v>
      </c>
      <c r="F154" s="36">
        <f>SUM(G154:J154)</f>
        <v>0</v>
      </c>
      <c r="G154" s="36">
        <f>IF(INT('330'!G155*15/2+0.5)=0,"",INT('330'!G155*15/2+0.5))</f>
      </c>
      <c r="H154" s="36">
        <f>IF(INT('330'!H155*15/2+0.5)=0,"",INT('330'!H155*15/2+0.5))</f>
      </c>
      <c r="I154" s="36">
        <f>IF(INT('330'!I155*15/2+0.5)=0,"",INT('330'!I155*15/2+0.5))</f>
      </c>
      <c r="J154" s="36">
        <f>IF(INT('330'!J155*15/2+0.5)=0,"",INT('330'!J155*15/2+0.5))</f>
      </c>
      <c r="K154" s="36">
        <f>IF('330'!K155="то","и",'330'!K155)</f>
        <v>0</v>
      </c>
      <c r="L154" s="34">
        <f>IF('330'!L155=0,"",'330'!L155)</f>
      </c>
      <c r="M154" s="41">
        <f>'330'!M155</f>
      </c>
    </row>
    <row r="155" spans="1:13" ht="16.5">
      <c r="A155" s="141" t="str">
        <f>'330'!A156</f>
        <v>1.4</v>
      </c>
      <c r="B155" s="141"/>
      <c r="C155" s="208">
        <f>'330'!C156</f>
        <v>0</v>
      </c>
      <c r="D155" s="240">
        <f>'330'!D156</f>
        <v>0</v>
      </c>
      <c r="E155" s="241">
        <f>'330'!E156</f>
        <v>0</v>
      </c>
      <c r="F155" s="36">
        <f>SUM(G155:J155)</f>
        <v>0</v>
      </c>
      <c r="G155" s="36">
        <f>IF(INT('330'!G156*15/2+0.5)=0,"",INT('330'!G156*15/2+0.5))</f>
      </c>
      <c r="H155" s="36">
        <f>IF(INT('330'!H156*15/2+0.5)=0,"",INT('330'!H156*15/2+0.5))</f>
      </c>
      <c r="I155" s="36">
        <f>IF(INT('330'!I156*15/2+0.5)=0,"",INT('330'!I156*15/2+0.5))</f>
      </c>
      <c r="J155" s="36">
        <f>IF(INT('330'!J156*15/2+0.5)=0,"",INT('330'!J156*15/2+0.5))</f>
      </c>
      <c r="K155" s="36">
        <f>IF('330'!K156="то","и",'330'!K156)</f>
        <v>0</v>
      </c>
      <c r="L155" s="34">
        <f>IF('330'!L156=0,"",'330'!L156)</f>
      </c>
      <c r="M155" s="41">
        <f>'330'!M156</f>
      </c>
    </row>
    <row r="156" spans="1:13" ht="16.5">
      <c r="A156" s="140"/>
      <c r="B156" s="141"/>
      <c r="C156" s="141"/>
      <c r="D156" s="210" t="s">
        <v>55</v>
      </c>
      <c r="E156" s="34"/>
      <c r="F156" s="36"/>
      <c r="G156" s="140"/>
      <c r="H156" s="140"/>
      <c r="I156" s="140"/>
      <c r="J156" s="140"/>
      <c r="K156" s="140"/>
      <c r="L156" s="140"/>
      <c r="M156" s="142"/>
    </row>
    <row r="157" spans="1:13" ht="16.5">
      <c r="A157" s="141" t="str">
        <f>'330'!A158</f>
        <v>2.1</v>
      </c>
      <c r="B157" s="141"/>
      <c r="C157" s="208">
        <f>'330'!C158</f>
        <v>0</v>
      </c>
      <c r="D157" s="240">
        <f>'330'!D158</f>
        <v>0</v>
      </c>
      <c r="E157" s="241">
        <f>'330'!E158</f>
        <v>0</v>
      </c>
      <c r="F157" s="36">
        <f>SUM(G157:J157)</f>
        <v>0</v>
      </c>
      <c r="G157" s="36">
        <f>IF(INT('330'!G158*15/2+0.5)=0,"",INT('330'!G158*15/2+0.5))</f>
      </c>
      <c r="H157" s="36">
        <f>IF(INT('330'!H158*15/2+0.5)=0,"",INT('330'!H158*15/2+0.5))</f>
      </c>
      <c r="I157" s="36">
        <f>IF(INT('330'!I158*15/2+0.5)=0,"",INT('330'!I158*15/2+0.5))</f>
      </c>
      <c r="J157" s="36">
        <f>IF(INT('330'!J158*15/2+0.5)=0,"",INT('330'!J158*15/2+0.5))</f>
      </c>
      <c r="K157" s="36">
        <f>IF('330'!K158="то","и",'330'!K158)</f>
        <v>0</v>
      </c>
      <c r="L157" s="34">
        <f>IF('330'!L158=0,"",'330'!L158)</f>
      </c>
      <c r="M157" s="41">
        <f>'330'!M158</f>
      </c>
    </row>
    <row r="158" spans="1:13" ht="16.5">
      <c r="A158" s="141" t="str">
        <f>'330'!A159</f>
        <v>2.2</v>
      </c>
      <c r="B158" s="141"/>
      <c r="C158" s="208">
        <f>'330'!C159</f>
        <v>0</v>
      </c>
      <c r="D158" s="240">
        <f>'330'!D159</f>
        <v>0</v>
      </c>
      <c r="E158" s="241">
        <f>'330'!E159</f>
        <v>0</v>
      </c>
      <c r="F158" s="36">
        <f>SUM(G158:J158)</f>
        <v>0</v>
      </c>
      <c r="G158" s="36">
        <f>IF(INT('330'!G159*15/2+0.5)=0,"",INT('330'!G159*15/2+0.5))</f>
      </c>
      <c r="H158" s="36">
        <f>IF(INT('330'!H159*15/2+0.5)=0,"",INT('330'!H159*15/2+0.5))</f>
      </c>
      <c r="I158" s="36">
        <f>IF(INT('330'!I159*15/2+0.5)=0,"",INT('330'!I159*15/2+0.5))</f>
      </c>
      <c r="J158" s="36">
        <f>IF(INT('330'!J159*15/2+0.5)=0,"",INT('330'!J159*15/2+0.5))</f>
      </c>
      <c r="K158" s="36">
        <f>IF('330'!K159="то","и",'330'!K159)</f>
        <v>0</v>
      </c>
      <c r="L158" s="34">
        <f>IF('330'!L159=0,"",'330'!L159)</f>
      </c>
      <c r="M158" s="41">
        <f>'330'!M159</f>
      </c>
    </row>
    <row r="159" spans="1:13" ht="16.5">
      <c r="A159" s="141" t="str">
        <f>'330'!A160</f>
        <v>2.3</v>
      </c>
      <c r="B159" s="141"/>
      <c r="C159" s="208">
        <f>'330'!C160</f>
        <v>0</v>
      </c>
      <c r="D159" s="240">
        <f>'330'!D160</f>
        <v>0</v>
      </c>
      <c r="E159" s="241">
        <f>'330'!E160</f>
        <v>0</v>
      </c>
      <c r="F159" s="36">
        <f>SUM(G159:J159)</f>
        <v>0</v>
      </c>
      <c r="G159" s="36">
        <f>IF(INT('330'!G160*15/2+0.5)=0,"",INT('330'!G160*15/2+0.5))</f>
      </c>
      <c r="H159" s="36">
        <f>IF(INT('330'!H160*15/2+0.5)=0,"",INT('330'!H160*15/2+0.5))</f>
      </c>
      <c r="I159" s="36">
        <f>IF(INT('330'!I160*15/2+0.5)=0,"",INT('330'!I160*15/2+0.5))</f>
      </c>
      <c r="J159" s="36">
        <f>IF(INT('330'!J160*15/2+0.5)=0,"",INT('330'!J160*15/2+0.5))</f>
      </c>
      <c r="K159" s="36">
        <f>IF('330'!K160="то","и",'330'!K160)</f>
        <v>0</v>
      </c>
      <c r="L159" s="34">
        <f>IF('330'!L160=0,"",'330'!L160)</f>
      </c>
      <c r="M159" s="41">
        <f>'330'!M160</f>
      </c>
    </row>
    <row r="160" spans="1:13" ht="16.5">
      <c r="A160" s="141" t="str">
        <f>'330'!A161</f>
        <v>2.4</v>
      </c>
      <c r="B160" s="141"/>
      <c r="C160" s="208">
        <f>'330'!C161</f>
        <v>0</v>
      </c>
      <c r="D160" s="240">
        <f>'330'!D161</f>
        <v>0</v>
      </c>
      <c r="E160" s="241">
        <f>'330'!E161</f>
        <v>0</v>
      </c>
      <c r="F160" s="36">
        <f>SUM(G160:J160)</f>
        <v>0</v>
      </c>
      <c r="G160" s="36">
        <f>IF(INT('330'!G161*15/2+0.5)=0,"",INT('330'!G161*15/2+0.5))</f>
      </c>
      <c r="H160" s="36">
        <f>IF(INT('330'!H161*15/2+0.5)=0,"",INT('330'!H161*15/2+0.5))</f>
      </c>
      <c r="I160" s="36">
        <f>IF(INT('330'!I161*15/2+0.5)=0,"",INT('330'!I161*15/2+0.5))</f>
      </c>
      <c r="J160" s="36">
        <f>IF(INT('330'!J161*15/2+0.5)=0,"",INT('330'!J161*15/2+0.5))</f>
      </c>
      <c r="K160" s="36">
        <f>IF('330'!K161="то","и",'330'!K161)</f>
        <v>0</v>
      </c>
      <c r="L160" s="34">
        <f>IF('330'!L161=0,"",'330'!L161)</f>
      </c>
      <c r="M160" s="41">
        <f>'330'!M161</f>
      </c>
    </row>
    <row r="161" spans="1:13" ht="49.5">
      <c r="A161" s="429" t="s">
        <v>72</v>
      </c>
      <c r="B161" s="429"/>
      <c r="C161" s="429"/>
      <c r="D161" s="429"/>
      <c r="E161" s="35">
        <f aca="true" t="shared" si="11" ref="E161:J161">SUM(E141:E152,E157)</f>
        <v>30</v>
      </c>
      <c r="F161" s="35">
        <f t="shared" si="11"/>
        <v>151</v>
      </c>
      <c r="G161" s="35">
        <f t="shared" si="11"/>
        <v>83</v>
      </c>
      <c r="H161" s="35">
        <f t="shared" si="11"/>
        <v>8</v>
      </c>
      <c r="I161" s="35">
        <f t="shared" si="11"/>
        <v>45</v>
      </c>
      <c r="J161" s="35">
        <f t="shared" si="11"/>
        <v>15</v>
      </c>
      <c r="K161" s="242" t="str">
        <f>'330'!K162</f>
        <v>4и 1то</v>
      </c>
      <c r="L161" s="44" t="str">
        <f>'330'!L162</f>
        <v> 1кр 2кз</v>
      </c>
      <c r="M161" s="44">
        <f>'330'!M162</f>
        <v>4</v>
      </c>
    </row>
    <row r="162" spans="1:13" ht="16.5">
      <c r="A162" s="243"/>
      <c r="B162" s="243"/>
      <c r="C162" s="243"/>
      <c r="D162" s="243"/>
      <c r="E162" s="244"/>
      <c r="F162" s="244"/>
      <c r="G162" s="244"/>
      <c r="H162" s="244"/>
      <c r="I162" s="244"/>
      <c r="J162" s="244"/>
      <c r="K162" s="245"/>
      <c r="L162" s="245"/>
      <c r="M162" s="245"/>
    </row>
    <row r="164" spans="1:13" ht="16.5">
      <c r="A164" s="134" t="s">
        <v>30</v>
      </c>
      <c r="B164" s="135" t="s">
        <v>30</v>
      </c>
      <c r="C164" s="135" t="s">
        <v>30</v>
      </c>
      <c r="D164" s="136" t="s">
        <v>73</v>
      </c>
      <c r="E164" s="134"/>
      <c r="F164" s="134"/>
      <c r="G164" s="134"/>
      <c r="H164" s="134"/>
      <c r="I164" s="134"/>
      <c r="J164" s="134"/>
      <c r="K164" s="134"/>
      <c r="L164" s="134"/>
      <c r="M164" s="137"/>
    </row>
    <row r="165" spans="1:13" ht="16.5">
      <c r="A165" s="134"/>
      <c r="B165" s="135"/>
      <c r="C165" s="135"/>
      <c r="D165" s="192" t="s">
        <v>49</v>
      </c>
      <c r="E165" s="134"/>
      <c r="F165" s="134"/>
      <c r="G165" s="134"/>
      <c r="H165" s="134"/>
      <c r="I165" s="134"/>
      <c r="J165" s="134"/>
      <c r="K165" s="134"/>
      <c r="L165" s="134"/>
      <c r="M165" s="137"/>
    </row>
    <row r="166" spans="1:13" ht="16.5">
      <c r="A166" s="140">
        <f>'330'!A167</f>
        <v>1</v>
      </c>
      <c r="B166" s="141"/>
      <c r="C166" s="201" t="str">
        <f>'330'!C167</f>
        <v>15</v>
      </c>
      <c r="D166" s="240" t="str">
        <f>'330'!D167</f>
        <v>Автоматично управление на машини и съоражения</v>
      </c>
      <c r="E166" s="240">
        <f>'330'!E167</f>
        <v>5</v>
      </c>
      <c r="F166" s="36">
        <f>SUM(G166:J166)</f>
        <v>30</v>
      </c>
      <c r="G166" s="36">
        <f>IF(INT('330'!G167*15/2+0.5)=0,"",INT('330'!G167*15/2+0.5))</f>
        <v>15</v>
      </c>
      <c r="H166" s="36">
        <f>IF(INT('330'!H167*15/2+0.5)=0,"",INT('330'!H167*15/2+0.5))</f>
      </c>
      <c r="I166" s="36">
        <f>IF(INT('330'!I167*15/2+0.5)=0,"",INT('330'!I167*15/2+0.5))</f>
        <v>15</v>
      </c>
      <c r="J166" s="36">
        <f>IF(INT('330'!J167*15/2+0.5)=0,"",INT('330'!J167*15/2+0.5))</f>
      </c>
      <c r="K166" s="36" t="str">
        <f>IF('330'!K167="то","и",'330'!K167)</f>
        <v>и</v>
      </c>
      <c r="L166" s="34">
        <f>IF('330'!L167=0,"",'330'!L167)</f>
      </c>
      <c r="M166" s="41">
        <f>'330'!M167</f>
      </c>
    </row>
    <row r="167" spans="1:13" ht="16.5">
      <c r="A167" s="140">
        <f>'330'!A168</f>
        <v>2</v>
      </c>
      <c r="B167" s="141"/>
      <c r="C167" s="201" t="str">
        <f>'330'!C168</f>
        <v>15</v>
      </c>
      <c r="D167" s="240" t="str">
        <f>'330'!D168</f>
        <v>Програмируеми логически контролери</v>
      </c>
      <c r="E167" s="240">
        <f>'330'!E168</f>
        <v>7</v>
      </c>
      <c r="F167" s="36">
        <f aca="true" t="shared" si="12" ref="F167:F175">SUM(G167:J167)</f>
        <v>38</v>
      </c>
      <c r="G167" s="36">
        <f>IF(INT('330'!G168*15/2+0.5)=0,"",INT('330'!G168*15/2+0.5))</f>
        <v>15</v>
      </c>
      <c r="H167" s="36">
        <f>IF(INT('330'!H168*15/2+0.5)=0,"",INT('330'!H168*15/2+0.5))</f>
      </c>
      <c r="I167" s="36">
        <f>IF(INT('330'!I168*15/2+0.5)=0,"",INT('330'!I168*15/2+0.5))</f>
        <v>23</v>
      </c>
      <c r="J167" s="36">
        <f>IF(INT('330'!J168*15/2+0.5)=0,"",INT('330'!J168*15/2+0.5))</f>
      </c>
      <c r="K167" s="36" t="str">
        <f>IF('330'!K168="то","и",'330'!K168)</f>
        <v>и</v>
      </c>
      <c r="L167" s="34" t="str">
        <f>IF('330'!L168=0,"",'330'!L168)</f>
        <v>кз</v>
      </c>
      <c r="M167" s="41">
        <f>'330'!M168</f>
        <v>1</v>
      </c>
    </row>
    <row r="168" spans="1:13" ht="16.5">
      <c r="A168" s="140"/>
      <c r="B168" s="141"/>
      <c r="C168" s="201">
        <f>'330'!C169</f>
        <v>0</v>
      </c>
      <c r="D168" s="240" t="str">
        <f>'330'!D169</f>
        <v>Избираеми дисциплини от група А </v>
      </c>
      <c r="E168" s="240"/>
      <c r="F168" s="36"/>
      <c r="G168" s="36"/>
      <c r="H168" s="36"/>
      <c r="I168" s="36"/>
      <c r="J168" s="36"/>
      <c r="K168" s="36"/>
      <c r="L168" s="34"/>
      <c r="M168" s="41"/>
    </row>
    <row r="169" spans="1:13" ht="16.5">
      <c r="A169" s="140" t="str">
        <f>'330'!A171</f>
        <v>А2</v>
      </c>
      <c r="B169" s="141"/>
      <c r="C169" s="201" t="str">
        <f>'330'!C171</f>
        <v>14</v>
      </c>
      <c r="D169" s="240" t="str">
        <f>'330'!D171</f>
        <v>Електроснабдяване-КП</v>
      </c>
      <c r="E169" s="240">
        <f>'330'!E171</f>
        <v>4</v>
      </c>
      <c r="F169" s="36">
        <f t="shared" si="12"/>
        <v>15</v>
      </c>
      <c r="G169" s="36">
        <f>IF(INT('330'!G171*15/2+0.5)=0,"",INT('330'!G171*15/2+0.5))</f>
      </c>
      <c r="H169" s="36">
        <f>IF(INT('330'!H171*15/2+0.5)=0,"",INT('330'!H171*15/2+0.5))</f>
      </c>
      <c r="I169" s="36">
        <f>IF(INT('330'!I171*15/2+0.5)=0,"",INT('330'!I171*15/2+0.5))</f>
      </c>
      <c r="J169" s="36">
        <f>IF(INT('330'!J171*15/2+0.5)=0,"",INT('330'!J171*15/2+0.5))</f>
        <v>15</v>
      </c>
      <c r="K169" s="36">
        <f>IF('330'!K171="то","и",'330'!K171)</f>
        <v>0</v>
      </c>
      <c r="L169" s="34" t="str">
        <f>IF('330'!L171=0,"",'330'!L171)</f>
        <v>кп</v>
      </c>
      <c r="M169" s="41">
        <f>'330'!M171</f>
        <v>3</v>
      </c>
    </row>
    <row r="170" spans="1:13" ht="16.5">
      <c r="A170" s="140" t="str">
        <f>'330'!A172</f>
        <v>А3</v>
      </c>
      <c r="B170" s="141"/>
      <c r="C170" s="201" t="str">
        <f>'330'!C172</f>
        <v>14</v>
      </c>
      <c r="D170" s="240" t="str">
        <f>'330'!D172</f>
        <v>Осветителна и инсталационна техника</v>
      </c>
      <c r="E170" s="240">
        <f>'330'!E172</f>
        <v>7</v>
      </c>
      <c r="F170" s="36">
        <f t="shared" si="12"/>
        <v>30</v>
      </c>
      <c r="G170" s="36">
        <f>IF(INT('330'!G172*15/2+0.5)=0,"",INT('330'!G172*15/2+0.5))</f>
        <v>15</v>
      </c>
      <c r="H170" s="36">
        <f>IF(INT('330'!H172*15/2+0.5)=0,"",INT('330'!H172*15/2+0.5))</f>
      </c>
      <c r="I170" s="36">
        <f>IF(INT('330'!I172*15/2+0.5)=0,"",INT('330'!I172*15/2+0.5))</f>
        <v>15</v>
      </c>
      <c r="J170" s="36">
        <f>IF(INT('330'!J172*15/2+0.5)=0,"",INT('330'!J172*15/2+0.5))</f>
      </c>
      <c r="K170" s="36"/>
      <c r="L170" s="34" t="str">
        <f>IF('330'!L172=0,"",'330'!L172)</f>
        <v>кр</v>
      </c>
      <c r="M170" s="41">
        <f>'330'!M172</f>
        <v>2</v>
      </c>
    </row>
    <row r="171" spans="1:13" ht="16.5">
      <c r="A171" s="140">
        <f>'330'!A173</f>
        <v>6</v>
      </c>
      <c r="B171" s="141"/>
      <c r="C171" s="208">
        <f>'330'!C147</f>
        <v>0</v>
      </c>
      <c r="D171" s="240">
        <f>'330'!D147</f>
        <v>0</v>
      </c>
      <c r="E171" s="241">
        <f>'330'!E173</f>
        <v>0</v>
      </c>
      <c r="F171" s="36">
        <f t="shared" si="12"/>
        <v>0</v>
      </c>
      <c r="G171" s="36">
        <f>IF(INT('330'!G173*15/2+0.5)=0,"",INT('330'!G173*15/2+0.5))</f>
      </c>
      <c r="H171" s="36">
        <f>IF(INT('330'!H173*15/2+0.5)=0,"",INT('330'!H173*15/2+0.5))</f>
      </c>
      <c r="I171" s="36">
        <f>IF(INT('330'!I173*15/2+0.5)=0,"",INT('330'!I173*15/2+0.5))</f>
      </c>
      <c r="J171" s="36">
        <f>IF(INT('330'!J173*15/2+0.5)=0,"",INT('330'!J173*15/2+0.5))</f>
      </c>
      <c r="K171" s="36">
        <f>IF('330'!K173="то","и",'330'!K173)</f>
        <v>0</v>
      </c>
      <c r="L171" s="34">
        <f>IF('330'!L173=0,"",'330'!L173)</f>
      </c>
      <c r="M171" s="41">
        <f>'330'!M173</f>
      </c>
    </row>
    <row r="172" spans="1:13" ht="16.5">
      <c r="A172" s="140">
        <f>'330'!A174</f>
        <v>7</v>
      </c>
      <c r="B172" s="141"/>
      <c r="C172" s="208">
        <f>'330'!C174</f>
        <v>0</v>
      </c>
      <c r="D172" s="240">
        <f>'330'!D174</f>
        <v>0</v>
      </c>
      <c r="E172" s="241">
        <f>'330'!E174</f>
        <v>0</v>
      </c>
      <c r="F172" s="36">
        <f t="shared" si="12"/>
        <v>0</v>
      </c>
      <c r="G172" s="36">
        <f>IF(INT('330'!G174*15/2+0.5)=0,"",INT('330'!G174*15/2+0.5))</f>
      </c>
      <c r="H172" s="36">
        <f>IF(INT('330'!H174*15/2+0.5)=0,"",INT('330'!H174*15/2+0.5))</f>
      </c>
      <c r="I172" s="36">
        <f>IF(INT('330'!I174*15/2+0.5)=0,"",INT('330'!I174*15/2+0.5))</f>
      </c>
      <c r="J172" s="36">
        <f>IF(INT('330'!J174*15/2+0.5)=0,"",INT('330'!J174*15/2+0.5))</f>
      </c>
      <c r="K172" s="36">
        <f>IF('330'!K174="то","и",'330'!K174)</f>
        <v>0</v>
      </c>
      <c r="L172" s="34">
        <f>IF('330'!L174=0,"",'330'!L174)</f>
      </c>
      <c r="M172" s="41">
        <f>'330'!M174</f>
      </c>
    </row>
    <row r="173" spans="1:13" ht="16.5">
      <c r="A173" s="140">
        <f>'330'!A175</f>
        <v>8</v>
      </c>
      <c r="B173" s="141"/>
      <c r="C173" s="208">
        <f>'330'!C175</f>
        <v>0</v>
      </c>
      <c r="D173" s="240">
        <f>'330'!D175</f>
        <v>0</v>
      </c>
      <c r="E173" s="241">
        <f>'330'!E175</f>
        <v>0</v>
      </c>
      <c r="F173" s="36">
        <f t="shared" si="12"/>
        <v>0</v>
      </c>
      <c r="G173" s="36">
        <f>IF(INT('330'!G175*15/2+0.5)=0,"",INT('330'!G175*15/2+0.5))</f>
      </c>
      <c r="H173" s="36">
        <f>IF(INT('330'!H175*15/2+0.5)=0,"",INT('330'!H175*15/2+0.5))</f>
      </c>
      <c r="I173" s="36">
        <f>IF(INT('330'!I175*15/2+0.5)=0,"",INT('330'!I175*15/2+0.5))</f>
      </c>
      <c r="J173" s="36">
        <f>IF(INT('330'!J175*15/2+0.5)=0,"",INT('330'!J175*15/2+0.5))</f>
      </c>
      <c r="K173" s="36">
        <f>IF('330'!K175="то","и",'330'!K175)</f>
        <v>0</v>
      </c>
      <c r="L173" s="34">
        <f>IF('330'!L175=0,"",'330'!L175)</f>
      </c>
      <c r="M173" s="41">
        <f>'330'!M175</f>
      </c>
    </row>
    <row r="174" spans="1:13" ht="16.5">
      <c r="A174" s="140">
        <f>'330'!A176</f>
        <v>9</v>
      </c>
      <c r="B174" s="141"/>
      <c r="C174" s="208">
        <f>'330'!C176</f>
        <v>0</v>
      </c>
      <c r="D174" s="240">
        <f>'330'!D176</f>
        <v>0</v>
      </c>
      <c r="E174" s="241">
        <f>'330'!E176</f>
        <v>0</v>
      </c>
      <c r="F174" s="36">
        <f t="shared" si="12"/>
        <v>0</v>
      </c>
      <c r="G174" s="36">
        <f>IF(INT('330'!G176*15/2+0.5)=0,"",INT('330'!G176*15/2+0.5))</f>
      </c>
      <c r="H174" s="36">
        <f>IF(INT('330'!H176*15/2+0.5)=0,"",INT('330'!H176*15/2+0.5))</f>
      </c>
      <c r="I174" s="36">
        <f>IF(INT('330'!I176*15/2+0.5)=0,"",INT('330'!I176*15/2+0.5))</f>
      </c>
      <c r="J174" s="36">
        <f>IF(INT('330'!J176*15/2+0.5)=0,"",INT('330'!J176*15/2+0.5))</f>
      </c>
      <c r="K174" s="36">
        <f>IF('330'!K176="то","и",'330'!K176)</f>
        <v>0</v>
      </c>
      <c r="L174" s="34">
        <f>IF('330'!L176=0,"",'330'!L176)</f>
      </c>
      <c r="M174" s="41">
        <f>'330'!M176</f>
      </c>
    </row>
    <row r="175" spans="1:13" ht="16.5">
      <c r="A175" s="140">
        <f>'330'!A177</f>
        <v>10</v>
      </c>
      <c r="B175" s="141"/>
      <c r="C175" s="208">
        <f>'330'!C177</f>
        <v>0</v>
      </c>
      <c r="D175" s="240">
        <f>'330'!D177</f>
        <v>0</v>
      </c>
      <c r="E175" s="241">
        <f>'330'!E177</f>
        <v>0</v>
      </c>
      <c r="F175" s="36">
        <f t="shared" si="12"/>
        <v>0</v>
      </c>
      <c r="G175" s="36">
        <f>IF(INT('330'!G177*15/2+0.5)=0,"",INT('330'!G177*15/2+0.5))</f>
      </c>
      <c r="H175" s="36">
        <f>IF(INT('330'!H177*15/2+0.5)=0,"",INT('330'!H177*15/2+0.5))</f>
      </c>
      <c r="I175" s="36">
        <f>IF(INT('330'!I177*15/2+0.5)=0,"",INT('330'!I177*15/2+0.5))</f>
      </c>
      <c r="J175" s="36">
        <f>IF(INT('330'!J177*15/2+0.5)=0,"",INT('330'!J177*15/2+0.5))</f>
      </c>
      <c r="K175" s="36">
        <f>IF('330'!K177="то","и",'330'!K177)</f>
        <v>0</v>
      </c>
      <c r="L175" s="34">
        <f>IF('330'!L177=0,"",'330'!L177)</f>
      </c>
      <c r="M175" s="41">
        <f>'330'!M177</f>
      </c>
    </row>
    <row r="176" spans="1:13" ht="16.5">
      <c r="A176" s="140"/>
      <c r="B176" s="141"/>
      <c r="C176" s="141"/>
      <c r="D176" s="210" t="s">
        <v>55</v>
      </c>
      <c r="E176" s="34"/>
      <c r="F176" s="36"/>
      <c r="G176" s="140"/>
      <c r="H176" s="140"/>
      <c r="I176" s="140"/>
      <c r="J176" s="140"/>
      <c r="K176" s="140"/>
      <c r="L176" s="140"/>
      <c r="M176" s="142"/>
    </row>
    <row r="177" spans="1:13" ht="16.5">
      <c r="A177" s="141" t="str">
        <f>'330'!A179</f>
        <v>Б1</v>
      </c>
      <c r="B177" s="141"/>
      <c r="C177" s="208" t="str">
        <f>'330'!C179</f>
        <v>15</v>
      </c>
      <c r="D177" s="240" t="str">
        <f>'330'!D179</f>
        <v>Проектиране на системи за управление на технологични обекти</v>
      </c>
      <c r="E177" s="241">
        <f>'330'!E179</f>
        <v>7</v>
      </c>
      <c r="F177" s="36">
        <f>SUM(G177:J177)</f>
        <v>38</v>
      </c>
      <c r="G177" s="36">
        <f>IF(INT('330'!G179*15/2+0.5)=0,"",INT('330'!G179*15/2+0.5))</f>
        <v>23</v>
      </c>
      <c r="H177" s="36">
        <f>IF(INT('330'!H179*15/2+0.5)=0,"",INT('330'!H179*15/2+0.5))</f>
      </c>
      <c r="I177" s="36">
        <f>IF(INT('330'!I179*15/2+0.5)=0,"",INT('330'!I179*15/2+0.5))</f>
        <v>15</v>
      </c>
      <c r="J177" s="36">
        <f>IF(INT('330'!J179*15/2+0.5)=0,"",INT('330'!J179*15/2+0.5))</f>
      </c>
      <c r="K177" s="36" t="str">
        <f>IF('330'!K179="то","и",'330'!K179)</f>
        <v>и</v>
      </c>
      <c r="L177" s="34">
        <f>IF('330'!L179=0,"",'330'!L179)</f>
      </c>
      <c r="M177" s="41">
        <f>'330'!M179</f>
      </c>
    </row>
    <row r="178" spans="1:13" ht="16.5">
      <c r="A178" s="141" t="str">
        <f>'330'!A180</f>
        <v>Б2</v>
      </c>
      <c r="B178" s="141"/>
      <c r="C178" s="208" t="str">
        <f>'330'!C180</f>
        <v>15</v>
      </c>
      <c r="D178" s="240" t="str">
        <f>'330'!D180</f>
        <v>Проектиране на системи за упра-вление на технологични обекти-КП</v>
      </c>
      <c r="E178" s="241">
        <f>'330'!E180</f>
        <v>4</v>
      </c>
      <c r="F178" s="36">
        <f>SUM(G178:J178)</f>
        <v>15</v>
      </c>
      <c r="G178" s="36">
        <f>IF(INT('330'!G180*15/2+0.5)=0,"",INT('330'!G180*15/2+0.5))</f>
      </c>
      <c r="H178" s="36">
        <f>IF(INT('330'!H180*15/2+0.5)=0,"",INT('330'!H180*15/2+0.5))</f>
      </c>
      <c r="I178" s="36">
        <f>IF(INT('330'!I180*15/2+0.5)=0,"",INT('330'!I180*15/2+0.5))</f>
      </c>
      <c r="J178" s="36">
        <f>IF(INT('330'!J180*15/2+0.5)=0,"",INT('330'!J180*15/2+0.5))</f>
        <v>15</v>
      </c>
      <c r="K178" s="36"/>
      <c r="L178" s="34" t="str">
        <f>IF('330'!L180=0,"",'330'!L180)</f>
        <v>кп</v>
      </c>
      <c r="M178" s="41">
        <f>'330'!M180</f>
        <v>3</v>
      </c>
    </row>
    <row r="179" spans="1:13" ht="16.5">
      <c r="A179" s="141" t="str">
        <f>'330'!A181</f>
        <v>1.3</v>
      </c>
      <c r="B179" s="141"/>
      <c r="C179" s="208">
        <f>'330'!C181</f>
        <v>0</v>
      </c>
      <c r="D179" s="240">
        <f>'330'!D181</f>
        <v>0</v>
      </c>
      <c r="E179" s="241">
        <f>'330'!E181</f>
        <v>0</v>
      </c>
      <c r="F179" s="36">
        <f>SUM(G179:J179)</f>
        <v>0</v>
      </c>
      <c r="G179" s="36">
        <f>IF(INT('330'!G181*15/2+0.5)=0,"",INT('330'!G181*15/2+0.5))</f>
      </c>
      <c r="H179" s="36">
        <f>IF(INT('330'!H181*15/2+0.5)=0,"",INT('330'!H181*15/2+0.5))</f>
      </c>
      <c r="I179" s="36">
        <f>IF(INT('330'!I181*15/2+0.5)=0,"",INT('330'!I181*15/2+0.5))</f>
      </c>
      <c r="J179" s="36">
        <f>IF(INT('330'!J181*15/2+0.5)=0,"",INT('330'!J181*15/2+0.5))</f>
      </c>
      <c r="K179" s="36">
        <f>IF('330'!K181="то","и",'330'!K181)</f>
        <v>0</v>
      </c>
      <c r="L179" s="34">
        <f>IF('330'!L181=0,"",'330'!L181)</f>
      </c>
      <c r="M179" s="41">
        <f>'330'!M181</f>
      </c>
    </row>
    <row r="180" spans="1:13" ht="16.5">
      <c r="A180" s="141" t="str">
        <f>'330'!A182</f>
        <v>1.4</v>
      </c>
      <c r="B180" s="141"/>
      <c r="C180" s="208">
        <f>'330'!C182</f>
        <v>0</v>
      </c>
      <c r="D180" s="240">
        <f>'330'!D182</f>
        <v>0</v>
      </c>
      <c r="E180" s="241">
        <f>'330'!E182</f>
        <v>0</v>
      </c>
      <c r="F180" s="36">
        <f>SUM(G180:J180)</f>
        <v>0</v>
      </c>
      <c r="G180" s="36">
        <f>IF(INT('330'!G182*15/2+0.5)=0,"",INT('330'!G182*15/2+0.5))</f>
      </c>
      <c r="H180" s="36">
        <f>IF(INT('330'!H182*15/2+0.5)=0,"",INT('330'!H182*15/2+0.5))</f>
      </c>
      <c r="I180" s="36">
        <f>IF(INT('330'!I182*15/2+0.5)=0,"",INT('330'!I182*15/2+0.5))</f>
      </c>
      <c r="J180" s="36">
        <f>IF(INT('330'!J182*15/2+0.5)=0,"",INT('330'!J182*15/2+0.5))</f>
      </c>
      <c r="K180" s="36">
        <f>IF('330'!K182="то","и",'330'!K182)</f>
        <v>0</v>
      </c>
      <c r="L180" s="34">
        <f>IF('330'!L182=0,"",'330'!L182)</f>
      </c>
      <c r="M180" s="41">
        <f>'330'!M182</f>
      </c>
    </row>
    <row r="181" spans="1:13" ht="16.5">
      <c r="A181" s="140"/>
      <c r="B181" s="141"/>
      <c r="C181" s="141"/>
      <c r="D181" s="210" t="s">
        <v>55</v>
      </c>
      <c r="E181" s="34"/>
      <c r="F181" s="36"/>
      <c r="G181" s="140"/>
      <c r="H181" s="140"/>
      <c r="I181" s="140"/>
      <c r="J181" s="140"/>
      <c r="K181" s="140"/>
      <c r="L181" s="140"/>
      <c r="M181" s="142"/>
    </row>
    <row r="182" spans="1:13" ht="16.5">
      <c r="A182" s="141" t="str">
        <f>'330'!A185</f>
        <v>В1</v>
      </c>
      <c r="B182" s="141"/>
      <c r="C182" s="208" t="str">
        <f>'330'!C185</f>
        <v>16</v>
      </c>
      <c r="D182" s="240" t="str">
        <f>'330'!D185</f>
        <v>Специализирана микропроцесорна техника</v>
      </c>
      <c r="E182" s="241">
        <f>'330'!E185</f>
        <v>7</v>
      </c>
      <c r="F182" s="36">
        <f>SUM(G182:J182)</f>
        <v>38</v>
      </c>
      <c r="G182" s="36">
        <f>IF(INT('330'!G185*15/2+0.5)=0,"",INT('330'!G185*15/2+0.5))</f>
        <v>23</v>
      </c>
      <c r="H182" s="36">
        <f>IF(INT('330'!H185*15/2+0.5)=0,"",INT('330'!H185*15/2+0.5))</f>
      </c>
      <c r="I182" s="36">
        <f>IF(INT('330'!I185*15/2+0.5)=0,"",INT('330'!I185*15/2+0.5))</f>
        <v>15</v>
      </c>
      <c r="J182" s="36">
        <f>IF(INT('330'!J185*15/2+0.5)=0,"",INT('330'!J185*15/2+0.5))</f>
      </c>
      <c r="K182" s="36" t="str">
        <f>IF('330'!K185="то","и",'330'!K185)</f>
        <v>и</v>
      </c>
      <c r="L182" s="34">
        <f>IF('330'!L185=0,"",'330'!L185)</f>
      </c>
      <c r="M182" s="41">
        <f>'330'!M185</f>
      </c>
    </row>
    <row r="183" spans="1:13" ht="16.5">
      <c r="A183" s="141" t="str">
        <f>'330'!A186</f>
        <v>В2</v>
      </c>
      <c r="B183" s="141"/>
      <c r="C183" s="208" t="str">
        <f>'330'!C186</f>
        <v>16</v>
      </c>
      <c r="D183" s="240" t="str">
        <f>'330'!D186</f>
        <v>Специализирана микропроцесорна техника-КП</v>
      </c>
      <c r="E183" s="241">
        <f>'330'!E186</f>
        <v>4</v>
      </c>
      <c r="F183" s="36">
        <f>SUM(G183:J183)</f>
        <v>15</v>
      </c>
      <c r="G183" s="36">
        <f>IF(INT('330'!G186*15/2+0.5)=0,"",INT('330'!G186*15/2+0.5))</f>
      </c>
      <c r="H183" s="36">
        <f>IF(INT('330'!H186*15/2+0.5)=0,"",INT('330'!H186*15/2+0.5))</f>
      </c>
      <c r="I183" s="36">
        <f>IF(INT('330'!I186*15/2+0.5)=0,"",INT('330'!I186*15/2+0.5))</f>
      </c>
      <c r="J183" s="36">
        <f>IF(INT('330'!J186*15/2+0.5)=0,"",INT('330'!J186*15/2+0.5))</f>
        <v>15</v>
      </c>
      <c r="K183" s="36"/>
      <c r="L183" s="34" t="str">
        <f>IF('330'!L186=0,"",'330'!L186)</f>
        <v>кп</v>
      </c>
      <c r="M183" s="41">
        <f>'330'!M186</f>
        <v>3</v>
      </c>
    </row>
    <row r="184" spans="1:13" ht="16.5">
      <c r="A184" s="141" t="str">
        <f>'330'!A187</f>
        <v>2.3</v>
      </c>
      <c r="B184" s="141"/>
      <c r="C184" s="208">
        <f>'330'!C187</f>
        <v>0</v>
      </c>
      <c r="D184" s="240">
        <f>'330'!D187</f>
        <v>0</v>
      </c>
      <c r="E184" s="241">
        <f>'330'!E187</f>
        <v>0</v>
      </c>
      <c r="F184" s="36">
        <f>SUM(G184:J184)</f>
        <v>0</v>
      </c>
      <c r="G184" s="36">
        <f>IF(INT('330'!G187*15/2+0.5)=0,"",INT('330'!G187*15/2+0.5))</f>
      </c>
      <c r="H184" s="36">
        <f>IF(INT('330'!H187*15/2+0.5)=0,"",INT('330'!H187*15/2+0.5))</f>
      </c>
      <c r="I184" s="36">
        <f>IF(INT('330'!I187*15/2+0.5)=0,"",INT('330'!I187*15/2+0.5))</f>
      </c>
      <c r="J184" s="36">
        <f>IF(INT('330'!J187*15/2+0.5)=0,"",INT('330'!J187*15/2+0.5))</f>
      </c>
      <c r="K184" s="36">
        <f>IF('330'!K187="то","и",'330'!K187)</f>
        <v>0</v>
      </c>
      <c r="L184" s="34">
        <f>IF('330'!L187=0,"",'330'!L187)</f>
      </c>
      <c r="M184" s="41">
        <f>'330'!M187</f>
      </c>
    </row>
    <row r="185" spans="1:13" ht="16.5">
      <c r="A185" s="141" t="str">
        <f>'330'!A188</f>
        <v>2.4</v>
      </c>
      <c r="B185" s="141"/>
      <c r="C185" s="208">
        <f>'330'!C188</f>
        <v>0</v>
      </c>
      <c r="D185" s="240">
        <f>'330'!D188</f>
        <v>0</v>
      </c>
      <c r="E185" s="241">
        <f>'330'!E188</f>
        <v>0</v>
      </c>
      <c r="F185" s="36">
        <f>SUM(G185:J185)</f>
        <v>0</v>
      </c>
      <c r="G185" s="36">
        <f>IF(INT('330'!G188*15/2+0.5)=0,"",INT('330'!G188*15/2+0.5))</f>
      </c>
      <c r="H185" s="36">
        <f>IF(INT('330'!H188*15/2+0.5)=0,"",INT('330'!H188*15/2+0.5))</f>
      </c>
      <c r="I185" s="36">
        <f>IF(INT('330'!I188*15/2+0.5)=0,"",INT('330'!I188*15/2+0.5))</f>
      </c>
      <c r="J185" s="36">
        <f>IF(INT('330'!J188*15/2+0.5)=0,"",INT('330'!J188*15/2+0.5))</f>
      </c>
      <c r="K185" s="36">
        <f>IF('330'!K188="то","и",'330'!K188)</f>
        <v>0</v>
      </c>
      <c r="L185" s="34">
        <f>IF('330'!L188=0,"",'330'!L188)</f>
      </c>
      <c r="M185" s="41">
        <f>'330'!M188</f>
      </c>
    </row>
    <row r="186" spans="1:13" ht="49.5">
      <c r="A186" s="429" t="s">
        <v>74</v>
      </c>
      <c r="B186" s="429"/>
      <c r="C186" s="429"/>
      <c r="D186" s="429"/>
      <c r="E186" s="35">
        <f aca="true" t="shared" si="13" ref="E186:J186">SUM(E166:E177,E182)</f>
        <v>37</v>
      </c>
      <c r="F186" s="35">
        <f t="shared" si="13"/>
        <v>189</v>
      </c>
      <c r="G186" s="35">
        <f t="shared" si="13"/>
        <v>91</v>
      </c>
      <c r="H186" s="35">
        <f t="shared" si="13"/>
        <v>0</v>
      </c>
      <c r="I186" s="35">
        <f t="shared" si="13"/>
        <v>83</v>
      </c>
      <c r="J186" s="35">
        <f t="shared" si="13"/>
        <v>15</v>
      </c>
      <c r="K186" s="242" t="str">
        <f>'330'!K190</f>
        <v>3и 1то</v>
      </c>
      <c r="L186" s="44" t="str">
        <f>'330'!L190</f>
        <v>1кп  1кр 1кз </v>
      </c>
      <c r="M186" s="44">
        <f>'330'!M190</f>
        <v>6</v>
      </c>
    </row>
    <row r="187" spans="1:13" ht="16.5">
      <c r="A187" s="243"/>
      <c r="B187" s="243"/>
      <c r="C187" s="243"/>
      <c r="D187" s="243"/>
      <c r="E187" s="244"/>
      <c r="F187" s="244"/>
      <c r="G187" s="244"/>
      <c r="H187" s="244"/>
      <c r="I187" s="244"/>
      <c r="J187" s="244"/>
      <c r="K187" s="245"/>
      <c r="L187" s="245"/>
      <c r="M187" s="245"/>
    </row>
    <row r="189" spans="1:13" ht="16.5">
      <c r="A189" s="134" t="s">
        <v>30</v>
      </c>
      <c r="B189" s="135" t="s">
        <v>30</v>
      </c>
      <c r="C189" s="135" t="s">
        <v>30</v>
      </c>
      <c r="D189" s="136" t="s">
        <v>75</v>
      </c>
      <c r="E189" s="134"/>
      <c r="F189" s="134"/>
      <c r="G189" s="134"/>
      <c r="H189" s="134"/>
      <c r="I189" s="134"/>
      <c r="J189" s="134"/>
      <c r="K189" s="134"/>
      <c r="L189" s="134"/>
      <c r="M189" s="137"/>
    </row>
    <row r="190" spans="1:13" ht="16.5">
      <c r="A190" s="134"/>
      <c r="B190" s="135"/>
      <c r="C190" s="135"/>
      <c r="D190" s="192" t="s">
        <v>49</v>
      </c>
      <c r="E190" s="134"/>
      <c r="F190" s="134"/>
      <c r="G190" s="134"/>
      <c r="H190" s="134"/>
      <c r="I190" s="134"/>
      <c r="J190" s="134"/>
      <c r="K190" s="134"/>
      <c r="L190" s="134"/>
      <c r="M190" s="137"/>
    </row>
    <row r="191" spans="1:13" ht="16.5">
      <c r="A191" s="140">
        <f>'330'!A195</f>
        <v>1</v>
      </c>
      <c r="B191" s="141"/>
      <c r="C191" s="208" t="str">
        <f>'330'!C195</f>
        <v>18</v>
      </c>
      <c r="D191" s="240" t="str">
        <f>'330'!D195</f>
        <v>Силнотокови захранващи устройства</v>
      </c>
      <c r="E191" s="241">
        <f>'330'!E195</f>
        <v>5</v>
      </c>
      <c r="F191" s="36">
        <f>SUM(G191:J191)</f>
        <v>30</v>
      </c>
      <c r="G191" s="36">
        <f>IF(INT('330'!G195*10/2+0.5)=0,"",INT('330'!G195*10/2+0.5))</f>
        <v>15</v>
      </c>
      <c r="H191" s="36">
        <f>IF(INT('330'!H195*10/2+0.5)=0,"",INT('330'!H195*10/2+0.5))</f>
      </c>
      <c r="I191" s="36">
        <f>IF(INT('330'!I195*10/2+0.5)=0,"",INT('330'!I195*10/2+0.5))</f>
      </c>
      <c r="J191" s="36">
        <f>IF(INT('330'!J195*10/2+0.5)=0,"",INT('330'!J195*10/2+0.5))</f>
        <v>15</v>
      </c>
      <c r="K191" s="36" t="str">
        <f>IF('330'!K195="то","и",'330'!K195)</f>
        <v>и</v>
      </c>
      <c r="L191" s="34">
        <f>IF('330'!L195=0,"",'330'!L195)</f>
      </c>
      <c r="M191" s="41">
        <f>'330'!M195</f>
      </c>
    </row>
    <row r="192" spans="1:13" ht="16.5">
      <c r="A192" s="140">
        <f>'330'!A196</f>
        <v>2</v>
      </c>
      <c r="B192" s="141"/>
      <c r="C192" s="208">
        <f>'330'!C196</f>
        <v>0</v>
      </c>
      <c r="D192" s="240">
        <f>'330'!D196</f>
        <v>0</v>
      </c>
      <c r="E192" s="241">
        <f>'330'!E196</f>
        <v>0</v>
      </c>
      <c r="F192" s="36">
        <f>SUM(G192:J192)</f>
        <v>0</v>
      </c>
      <c r="G192" s="36">
        <f>IF(INT('330'!G196*10/2+0.5)=0,"",INT('330'!G196*10/2+0.5))</f>
      </c>
      <c r="H192" s="36">
        <f>IF(INT('330'!H196*10/2+0.5)=0,"",INT('330'!H196*10/2+0.5))</f>
      </c>
      <c r="I192" s="36">
        <f>IF(INT('330'!I196*10/2+0.5)=0,"",INT('330'!I196*10/2+0.5))</f>
      </c>
      <c r="J192" s="36">
        <f>IF(INT('330'!J196*10/2+0.5)=0,"",INT('330'!J196*10/2+0.5))</f>
      </c>
      <c r="K192" s="36">
        <f>IF('330'!K196="то","и",'330'!K196)</f>
        <v>0</v>
      </c>
      <c r="L192" s="34">
        <f>IF('330'!L196=0,"",'330'!L196)</f>
      </c>
      <c r="M192" s="41">
        <f>'330'!M196</f>
      </c>
    </row>
    <row r="193" spans="1:13" ht="16.5">
      <c r="A193" s="140" t="str">
        <f>'330'!A199</f>
        <v>А4</v>
      </c>
      <c r="B193" s="141"/>
      <c r="C193" s="208" t="str">
        <f>'330'!C199</f>
        <v>14</v>
      </c>
      <c r="D193" s="240" t="str">
        <f>'330'!D199</f>
        <v>Техническа експлоатация на електрически уредби в промишлеността</v>
      </c>
      <c r="E193" s="241">
        <f>'330'!E199</f>
        <v>4</v>
      </c>
      <c r="F193" s="36">
        <f>SUM(G193:J193)</f>
        <v>25</v>
      </c>
      <c r="G193" s="36">
        <f>IF(INT('330'!G199*10/2+0.5)=0,"",INT('330'!G199*10/2+0.5))</f>
        <v>15</v>
      </c>
      <c r="H193" s="36">
        <f>IF(INT('330'!H199*10/2+0.5)=0,"",INT('330'!H199*10/2+0.5))</f>
      </c>
      <c r="I193" s="36">
        <f>IF(INT('330'!I199*10/2+0.5)=0,"",INT('330'!I199*10/2+0.5))</f>
      </c>
      <c r="J193" s="36">
        <f>IF(INT('330'!J199*10/2+0.5)=0,"",INT('330'!J199*10/2+0.5))</f>
        <v>10</v>
      </c>
      <c r="K193" s="36" t="str">
        <f>IF('330'!K199="то","и",'330'!K199)</f>
        <v>и</v>
      </c>
      <c r="L193" s="34">
        <f>IF('330'!L199=0,"",'330'!L199)</f>
      </c>
      <c r="M193" s="41">
        <f>'330'!M199</f>
      </c>
    </row>
    <row r="194" spans="1:13" ht="16.5">
      <c r="A194" s="140" t="str">
        <f>'330'!A200</f>
        <v>А5</v>
      </c>
      <c r="B194" s="141"/>
      <c r="C194" s="208" t="str">
        <f>'330'!C200</f>
        <v>14</v>
      </c>
      <c r="D194" s="240" t="str">
        <f>'330'!D200</f>
        <v>Електрообзавеждане </v>
      </c>
      <c r="E194" s="241">
        <f>'330'!E200</f>
        <v>4</v>
      </c>
      <c r="F194" s="36">
        <f aca="true" t="shared" si="14" ref="F194:F199">SUM(G194:J194)</f>
        <v>25</v>
      </c>
      <c r="G194" s="36">
        <f>IF(INT('330'!G200*10/2+0.5)=0,"",INT('330'!G200*10/2+0.5))</f>
        <v>15</v>
      </c>
      <c r="H194" s="36">
        <f>IF(INT('330'!H200*10/2+0.5)=0,"",INT('330'!H200*10/2+0.5))</f>
      </c>
      <c r="I194" s="36">
        <f>IF(INT('330'!I200*10/2+0.5)=0,"",INT('330'!I200*10/2+0.5))</f>
      </c>
      <c r="J194" s="36">
        <f>IF(INT('330'!J200*10/2+0.5)=0,"",INT('330'!J200*10/2+0.5))</f>
        <v>10</v>
      </c>
      <c r="K194" s="36" t="str">
        <f>IF('330'!K200="то","и",'330'!K200)</f>
        <v>и</v>
      </c>
      <c r="L194" s="34">
        <f>IF('330'!L200=0,"",'330'!L200)</f>
      </c>
      <c r="M194" s="41"/>
    </row>
    <row r="195" spans="1:13" ht="16.5">
      <c r="A195" s="140" t="str">
        <f>'330'!A201</f>
        <v>А6</v>
      </c>
      <c r="B195" s="141"/>
      <c r="C195" s="208" t="str">
        <f>'330'!C201</f>
        <v>14</v>
      </c>
      <c r="D195" s="240" t="str">
        <f>'330'!D201</f>
        <v>Възобновяеми енергийни източници и енергетични технологии</v>
      </c>
      <c r="E195" s="241">
        <f>'330'!E201</f>
        <v>3</v>
      </c>
      <c r="F195" s="36">
        <f t="shared" si="14"/>
        <v>20</v>
      </c>
      <c r="G195" s="36">
        <f>IF(INT('330'!G201*10/2+0.5)=0,"",INT('330'!G201*10/2+0.5))</f>
        <v>10</v>
      </c>
      <c r="H195" s="36">
        <f>IF(INT('330'!H201*10/2+0.5)=0,"",INT('330'!H201*10/2+0.5))</f>
      </c>
      <c r="I195" s="36">
        <f>IF(INT('330'!I201*10/2+0.5)=0,"",INT('330'!I201*10/2+0.5))</f>
      </c>
      <c r="J195" s="36">
        <f>IF(INT('330'!J201*10/2+0.5)=0,"",INT('330'!J201*10/2+0.5))</f>
        <v>10</v>
      </c>
      <c r="K195" s="36" t="str">
        <f>IF('330'!K201="то","и",'330'!K201)</f>
        <v>и</v>
      </c>
      <c r="L195" s="34">
        <f>IF('330'!L201=0,"",'330'!L201)</f>
      </c>
      <c r="M195" s="41"/>
    </row>
    <row r="196" spans="1:13" ht="16.5">
      <c r="A196" s="140">
        <f>'330'!A202</f>
        <v>0</v>
      </c>
      <c r="B196" s="141"/>
      <c r="C196" s="208">
        <f>'330'!C202</f>
        <v>0</v>
      </c>
      <c r="D196" s="240">
        <f>'330'!D202</f>
        <v>0</v>
      </c>
      <c r="E196" s="241">
        <f>'330'!E202</f>
        <v>0</v>
      </c>
      <c r="F196" s="36">
        <f t="shared" si="14"/>
        <v>0</v>
      </c>
      <c r="G196" s="36">
        <f>IF(INT('330'!G202*10/2+0.5)=0,"",INT('330'!G202*10/2+0.5))</f>
      </c>
      <c r="H196" s="36">
        <f>IF(INT('330'!H202*10/2+0.5)=0,"",INT('330'!H202*10/2+0.5))</f>
      </c>
      <c r="I196" s="36">
        <f>IF(INT('330'!I202*10/2+0.5)=0,"",INT('330'!I202*10/2+0.5))</f>
      </c>
      <c r="J196" s="36">
        <f>IF(INT('330'!J202*10/2+0.5)=0,"",INT('330'!J202*10/2+0.5))</f>
      </c>
      <c r="K196" s="36">
        <f>IF('330'!K202="то","и",'330'!K202)</f>
        <v>0</v>
      </c>
      <c r="L196" s="34">
        <f>IF('330'!L202=0,"",'330'!L202)</f>
      </c>
      <c r="M196" s="41"/>
    </row>
    <row r="197" spans="1:13" ht="16.5">
      <c r="A197" s="140">
        <f>'330'!A215</f>
        <v>7</v>
      </c>
      <c r="B197" s="141"/>
      <c r="C197" s="208">
        <f>'330'!C215</f>
        <v>0</v>
      </c>
      <c r="D197" s="240">
        <f>'330'!D215</f>
        <v>0</v>
      </c>
      <c r="E197" s="241">
        <f>'330'!E215</f>
        <v>0</v>
      </c>
      <c r="F197" s="36">
        <f t="shared" si="14"/>
        <v>0</v>
      </c>
      <c r="G197" s="36">
        <f>IF(INT('330'!G215*10/2+0.5)=0,"",INT('330'!G215*10/2+0.5))</f>
      </c>
      <c r="H197" s="36">
        <f>IF(INT('330'!H215*10/2+0.5)=0,"",INT('330'!H215*10/2+0.5))</f>
      </c>
      <c r="I197" s="36">
        <f>IF(INT('330'!I215*10/2+0.5)=0,"",INT('330'!I215*10/2+0.5))</f>
      </c>
      <c r="J197" s="36">
        <f>IF(INT('330'!J215*10/2+0.5)=0,"",INT('330'!J215*10/2+0.5))</f>
      </c>
      <c r="K197" s="36">
        <f>IF('330'!K215="то","и",'330'!K215)</f>
        <v>0</v>
      </c>
      <c r="L197" s="34">
        <f>IF('330'!L215=0,"",'330'!L215)</f>
      </c>
      <c r="M197" s="41"/>
    </row>
    <row r="198" spans="1:13" ht="16.5">
      <c r="A198" s="140">
        <f>'330'!A216</f>
        <v>8</v>
      </c>
      <c r="B198" s="141"/>
      <c r="C198" s="208">
        <f>'330'!C216</f>
        <v>0</v>
      </c>
      <c r="D198" s="240">
        <f>'330'!D216</f>
        <v>0</v>
      </c>
      <c r="E198" s="241">
        <f>'330'!E216</f>
        <v>0</v>
      </c>
      <c r="F198" s="36">
        <f t="shared" si="14"/>
        <v>0</v>
      </c>
      <c r="G198" s="36">
        <f>IF(INT('330'!G216*10/2+0.5)=0,"",INT('330'!G216*10/2+0.5))</f>
      </c>
      <c r="H198" s="36">
        <f>IF(INT('330'!H216*10/2+0.5)=0,"",INT('330'!H216*10/2+0.5))</f>
      </c>
      <c r="I198" s="36">
        <f>IF(INT('330'!I216*10/2+0.5)=0,"",INT('330'!I216*10/2+0.5))</f>
      </c>
      <c r="J198" s="36">
        <f>IF(INT('330'!J216*10/2+0.5)=0,"",INT('330'!J216*10/2+0.5))</f>
      </c>
      <c r="K198" s="36">
        <f>IF('330'!K216="то","и",'330'!K216)</f>
        <v>0</v>
      </c>
      <c r="L198" s="34">
        <f>IF('330'!L216=0,"",'330'!L216)</f>
      </c>
      <c r="M198" s="41"/>
    </row>
    <row r="199" spans="1:13" ht="16.5">
      <c r="A199" s="140">
        <f>'330'!A217</f>
        <v>9</v>
      </c>
      <c r="B199" s="141"/>
      <c r="C199" s="208">
        <f>'330'!C217</f>
        <v>0</v>
      </c>
      <c r="D199" s="240">
        <f>'330'!D217</f>
        <v>0</v>
      </c>
      <c r="E199" s="241">
        <f>'330'!E217</f>
        <v>0</v>
      </c>
      <c r="F199" s="36">
        <f t="shared" si="14"/>
        <v>0</v>
      </c>
      <c r="G199" s="36">
        <f>IF(INT('330'!G217*10/2+0.5)=0,"",INT('330'!G217*10/2+0.5))</f>
      </c>
      <c r="H199" s="36">
        <f>IF(INT('330'!H217*10/2+0.5)=0,"",INT('330'!H217*10/2+0.5))</f>
      </c>
      <c r="I199" s="36">
        <f>IF(INT('330'!I217*10/2+0.5)=0,"",INT('330'!I217*10/2+0.5))</f>
      </c>
      <c r="J199" s="36">
        <f>IF(INT('330'!J217*10/2+0.5)=0,"",INT('330'!J217*10/2+0.5))</f>
      </c>
      <c r="K199" s="36">
        <f>IF('330'!K217="то","и",'330'!K217)</f>
        <v>0</v>
      </c>
      <c r="L199" s="34">
        <f>IF('330'!L217=0,"",'330'!L217)</f>
      </c>
      <c r="M199" s="41"/>
    </row>
    <row r="200" spans="1:13" ht="16.5">
      <c r="A200" s="140">
        <f>'330'!A218</f>
        <v>0</v>
      </c>
      <c r="B200" s="141"/>
      <c r="C200" s="208">
        <f>'330'!C218</f>
        <v>0</v>
      </c>
      <c r="D200" s="240">
        <f>'330'!D218</f>
        <v>0</v>
      </c>
      <c r="E200" s="241">
        <f>'330'!E218</f>
        <v>0</v>
      </c>
      <c r="F200" s="38"/>
      <c r="G200" s="36">
        <f>IF(INT('330'!G218*10/2+0.5)=0,"",INT('330'!G218*10/2+0.5))</f>
      </c>
      <c r="H200" s="36">
        <f>IF(INT('330'!H218*10/2+0.5)=0,"",INT('330'!H218*10/2+0.5))</f>
      </c>
      <c r="I200" s="36">
        <f>IF(INT('330'!I218*10/2+0.5)=0,"",INT('330'!I218*10/2+0.5))</f>
      </c>
      <c r="J200" s="36">
        <f>IF(INT('330'!J218*10/2+0.5)=0,"",INT('330'!J218*10/2+0.5))</f>
      </c>
      <c r="K200" s="36"/>
      <c r="L200" s="39"/>
      <c r="M200" s="142"/>
    </row>
    <row r="201" spans="1:13" ht="16.5">
      <c r="A201" s="140"/>
      <c r="B201" s="141"/>
      <c r="C201" s="42"/>
      <c r="D201" s="48" t="s">
        <v>55</v>
      </c>
      <c r="E201" s="34"/>
      <c r="F201" s="38"/>
      <c r="G201" s="36"/>
      <c r="H201" s="36"/>
      <c r="I201" s="36"/>
      <c r="J201" s="36"/>
      <c r="K201" s="36"/>
      <c r="L201" s="39"/>
      <c r="M201" s="142"/>
    </row>
    <row r="202" spans="1:13" ht="16.5">
      <c r="A202" s="141" t="str">
        <f>'330'!A220</f>
        <v>1.1</v>
      </c>
      <c r="B202" s="141"/>
      <c r="C202" s="208">
        <f>'330'!C220</f>
        <v>0</v>
      </c>
      <c r="D202" s="240">
        <f>'330'!D220</f>
        <v>0</v>
      </c>
      <c r="E202" s="241">
        <f>'330'!E220</f>
        <v>0</v>
      </c>
      <c r="F202" s="36">
        <f>SUM(G202:J202)</f>
        <v>0</v>
      </c>
      <c r="G202" s="36">
        <f>IF(INT('330'!G220*10/2+0.5)=0,"",INT('330'!G220*10/2+0.5))</f>
      </c>
      <c r="H202" s="36">
        <f>IF(INT('330'!H220*10/2+0.5)=0,"",INT('330'!H220*10/2+0.5))</f>
      </c>
      <c r="I202" s="36">
        <f>IF(INT('330'!I220*10/2+0.5)=0,"",INT('330'!I220*10/2+0.5))</f>
      </c>
      <c r="J202" s="36">
        <f>IF(INT('330'!J220*10/2+0.5)=0,"",INT('330'!J220*10/2+0.5))</f>
      </c>
      <c r="K202" s="36">
        <f>IF('330'!K220="то","и",'330'!K220)</f>
        <v>0</v>
      </c>
      <c r="L202" s="34">
        <f>IF('330'!L220=0,"",'330'!L220)</f>
      </c>
      <c r="M202" s="41"/>
    </row>
    <row r="203" spans="1:13" ht="16.5">
      <c r="A203" s="141" t="str">
        <f>'330'!A221</f>
        <v>1.2</v>
      </c>
      <c r="B203" s="141"/>
      <c r="C203" s="208">
        <f>'330'!C221</f>
        <v>0</v>
      </c>
      <c r="D203" s="240">
        <f>'330'!D221</f>
        <v>0</v>
      </c>
      <c r="E203" s="241">
        <f>'330'!E221</f>
        <v>0</v>
      </c>
      <c r="F203" s="36">
        <f>SUM(G203:J203)</f>
        <v>0</v>
      </c>
      <c r="G203" s="36">
        <f>IF(INT('330'!G221*10/2+0.5)=0,"",INT('330'!G221*10/2+0.5))</f>
      </c>
      <c r="H203" s="36">
        <f>IF(INT('330'!H221*10/2+0.5)=0,"",INT('330'!H221*10/2+0.5))</f>
      </c>
      <c r="I203" s="36">
        <f>IF(INT('330'!I221*10/2+0.5)=0,"",INT('330'!I221*10/2+0.5))</f>
      </c>
      <c r="J203" s="36">
        <f>IF(INT('330'!J221*10/2+0.5)=0,"",INT('330'!J221*10/2+0.5))</f>
      </c>
      <c r="K203" s="36">
        <f>IF('330'!K221="то","и",'330'!K221)</f>
        <v>0</v>
      </c>
      <c r="L203" s="34">
        <f>IF('330'!L221=0,"",'330'!L221)</f>
      </c>
      <c r="M203" s="41">
        <f>'330'!M221</f>
      </c>
    </row>
    <row r="204" spans="1:13" ht="16.5">
      <c r="A204" s="141" t="str">
        <f>'330'!A222</f>
        <v>1.3</v>
      </c>
      <c r="B204" s="141"/>
      <c r="C204" s="208">
        <f>'330'!C222</f>
        <v>0</v>
      </c>
      <c r="D204" s="240">
        <f>'330'!D222</f>
        <v>0</v>
      </c>
      <c r="E204" s="241">
        <f>'330'!E222</f>
        <v>0</v>
      </c>
      <c r="F204" s="36">
        <f>SUM(G204:J204)</f>
        <v>0</v>
      </c>
      <c r="G204" s="36">
        <f>IF(INT('330'!G222*10/2+0.5)=0,"",INT('330'!G222*10/2+0.5))</f>
      </c>
      <c r="H204" s="36">
        <f>IF(INT('330'!H222*10/2+0.5)=0,"",INT('330'!H222*10/2+0.5))</f>
      </c>
      <c r="I204" s="36">
        <f>IF(INT('330'!I222*10/2+0.5)=0,"",INT('330'!I222*10/2+0.5))</f>
      </c>
      <c r="J204" s="36">
        <f>IF(INT('330'!J222*10/2+0.5)=0,"",INT('330'!J222*10/2+0.5))</f>
      </c>
      <c r="K204" s="36">
        <f>IF('330'!K222="то","и",'330'!K222)</f>
        <v>0</v>
      </c>
      <c r="L204" s="34">
        <f>IF('330'!L222=0,"",'330'!L222)</f>
      </c>
      <c r="M204" s="41">
        <f>'330'!M222</f>
      </c>
    </row>
    <row r="205" spans="1:13" ht="16.5">
      <c r="A205" s="141" t="str">
        <f>'330'!A223</f>
        <v>1.4</v>
      </c>
      <c r="B205" s="141"/>
      <c r="C205" s="208">
        <f>'330'!C223</f>
        <v>0</v>
      </c>
      <c r="D205" s="240">
        <f>'330'!D223</f>
        <v>0</v>
      </c>
      <c r="E205" s="241">
        <f>'330'!E223</f>
        <v>0</v>
      </c>
      <c r="F205" s="36">
        <f>SUM(G205:J205)</f>
        <v>0</v>
      </c>
      <c r="G205" s="36">
        <f>IF(INT('330'!G223*10/2+0.5)=0,"",INT('330'!G223*10/2+0.5))</f>
      </c>
      <c r="H205" s="36">
        <f>IF(INT('330'!H223*10/2+0.5)=0,"",INT('330'!H223*10/2+0.5))</f>
      </c>
      <c r="I205" s="36">
        <f>IF(INT('330'!I223*10/2+0.5)=0,"",INT('330'!I223*10/2+0.5))</f>
      </c>
      <c r="J205" s="36">
        <f>IF(INT('330'!J223*10/2+0.5)=0,"",INT('330'!J223*10/2+0.5))</f>
      </c>
      <c r="K205" s="36">
        <f>IF('330'!K223="то","и",'330'!K223)</f>
        <v>0</v>
      </c>
      <c r="L205" s="34">
        <f>IF('330'!L223=0,"",'330'!L223)</f>
      </c>
      <c r="M205" s="41">
        <f>'330'!M223</f>
      </c>
    </row>
    <row r="206" spans="1:13" ht="16.5">
      <c r="A206" s="140"/>
      <c r="B206" s="141"/>
      <c r="C206" s="42"/>
      <c r="D206" s="48" t="s">
        <v>55</v>
      </c>
      <c r="E206" s="34"/>
      <c r="F206" s="38"/>
      <c r="G206" s="36"/>
      <c r="H206" s="36"/>
      <c r="I206" s="36"/>
      <c r="J206" s="36"/>
      <c r="K206" s="36"/>
      <c r="L206" s="39"/>
      <c r="M206" s="142"/>
    </row>
    <row r="207" spans="1:13" ht="16.5">
      <c r="A207" s="141" t="str">
        <f>'330'!A225</f>
        <v>2.1</v>
      </c>
      <c r="B207" s="141"/>
      <c r="C207" s="208">
        <f>'330'!C225</f>
        <v>0</v>
      </c>
      <c r="D207" s="240">
        <f>'330'!D225</f>
        <v>0</v>
      </c>
      <c r="E207" s="241">
        <f>'330'!E225</f>
        <v>0</v>
      </c>
      <c r="F207" s="36">
        <f>SUM(G207:J207)</f>
        <v>0</v>
      </c>
      <c r="G207" s="36">
        <f>IF(INT('330'!G225*10/2+0.5)=0,"",INT('330'!G225*10/2+0.5))</f>
      </c>
      <c r="H207" s="36">
        <f>IF(INT('330'!H225*10/2+0.5)=0,"",INT('330'!H225*10/2+0.5))</f>
      </c>
      <c r="I207" s="36">
        <f>IF(INT('330'!I225*10/2+0.5)=0,"",INT('330'!I225*10/2+0.5))</f>
      </c>
      <c r="J207" s="36">
        <f>IF(INT('330'!J225*10/2+0.5)=0,"",INT('330'!J225*10/2+0.5))</f>
      </c>
      <c r="K207" s="36">
        <f>IF('330'!K225="то","и",'330'!K225)</f>
        <v>0</v>
      </c>
      <c r="L207" s="34">
        <f>IF('330'!L225=0,"",'330'!L225)</f>
      </c>
      <c r="M207" s="41"/>
    </row>
    <row r="208" spans="1:13" ht="16.5">
      <c r="A208" s="141" t="str">
        <f>'330'!A226</f>
        <v>2.2</v>
      </c>
      <c r="B208" s="141"/>
      <c r="C208" s="208">
        <f>'330'!C226</f>
        <v>0</v>
      </c>
      <c r="D208" s="240">
        <f>'330'!D226</f>
        <v>0</v>
      </c>
      <c r="E208" s="241">
        <f>'330'!E226</f>
        <v>0</v>
      </c>
      <c r="F208" s="36">
        <f>SUM(G208:J208)</f>
        <v>0</v>
      </c>
      <c r="G208" s="36">
        <f>IF(INT('330'!G226*10/2+0.5)=0,"",INT('330'!G226*10/2+0.5))</f>
      </c>
      <c r="H208" s="36">
        <f>IF(INT('330'!H226*10/2+0.5)=0,"",INT('330'!H226*10/2+0.5))</f>
      </c>
      <c r="I208" s="36">
        <f>IF(INT('330'!I226*10/2+0.5)=0,"",INT('330'!I226*10/2+0.5))</f>
      </c>
      <c r="J208" s="36">
        <f>IF(INT('330'!J226*10/2+0.5)=0,"",INT('330'!J226*10/2+0.5))</f>
      </c>
      <c r="K208" s="36">
        <f>IF('330'!K226="то","и",'330'!K226)</f>
        <v>0</v>
      </c>
      <c r="L208" s="34">
        <f>IF('330'!L226=0,"",'330'!L226)</f>
      </c>
      <c r="M208" s="41">
        <f>'330'!M226</f>
      </c>
    </row>
    <row r="209" spans="1:13" ht="16.5">
      <c r="A209" s="141" t="str">
        <f>'330'!A227</f>
        <v>2.3</v>
      </c>
      <c r="B209" s="141"/>
      <c r="C209" s="208">
        <f>'330'!C227</f>
        <v>0</v>
      </c>
      <c r="D209" s="240">
        <f>'330'!D227</f>
        <v>0</v>
      </c>
      <c r="E209" s="241">
        <f>'330'!E227</f>
        <v>0</v>
      </c>
      <c r="F209" s="36">
        <f>SUM(G209:J209)</f>
        <v>0</v>
      </c>
      <c r="G209" s="36">
        <f>IF(INT('330'!G227*10/2+0.5)=0,"",INT('330'!G227*10/2+0.5))</f>
      </c>
      <c r="H209" s="36">
        <f>IF(INT('330'!H227*10/2+0.5)=0,"",INT('330'!H227*10/2+0.5))</f>
      </c>
      <c r="I209" s="36">
        <f>IF(INT('330'!I227*10/2+0.5)=0,"",INT('330'!I227*10/2+0.5))</f>
      </c>
      <c r="J209" s="36">
        <f>IF(INT('330'!J227*10/2+0.5)=0,"",INT('330'!J227*10/2+0.5))</f>
      </c>
      <c r="K209" s="36">
        <f>IF('330'!K227="то","и",'330'!K227)</f>
        <v>0</v>
      </c>
      <c r="L209" s="34">
        <f>IF('330'!L227=0,"",'330'!L227)</f>
      </c>
      <c r="M209" s="41">
        <f>'330'!M227</f>
      </c>
    </row>
    <row r="210" spans="1:13" ht="16.5">
      <c r="A210" s="141" t="str">
        <f>'330'!A228</f>
        <v>2.4</v>
      </c>
      <c r="B210" s="141"/>
      <c r="C210" s="208">
        <f>'330'!C228</f>
        <v>0</v>
      </c>
      <c r="D210" s="240">
        <f>'330'!D228</f>
        <v>0</v>
      </c>
      <c r="E210" s="241">
        <f>'330'!E228</f>
        <v>0</v>
      </c>
      <c r="F210" s="36">
        <f>SUM(G210:J210)</f>
        <v>0</v>
      </c>
      <c r="G210" s="36">
        <f>IF(INT('330'!G228*10/2+0.5)=0,"",INT('330'!G228*10/2+0.5))</f>
      </c>
      <c r="H210" s="36">
        <f>IF(INT('330'!H228*10/2+0.5)=0,"",INT('330'!H228*10/2+0.5))</f>
      </c>
      <c r="I210" s="36">
        <f>IF(INT('330'!I228*10/2+0.5)=0,"",INT('330'!I228*10/2+0.5))</f>
      </c>
      <c r="J210" s="36">
        <f>IF(INT('330'!J228*10/2+0.5)=0,"",INT('330'!J228*10/2+0.5))</f>
      </c>
      <c r="K210" s="36">
        <f>IF('330'!K228="то","и",'330'!K228)</f>
        <v>0</v>
      </c>
      <c r="L210" s="34">
        <f>IF('330'!L228=0,"",'330'!L228)</f>
      </c>
      <c r="M210" s="41">
        <f>'330'!M228</f>
      </c>
    </row>
    <row r="211" spans="1:13" ht="33">
      <c r="A211" s="429" t="s">
        <v>76</v>
      </c>
      <c r="B211" s="429"/>
      <c r="C211" s="429"/>
      <c r="D211" s="429"/>
      <c r="E211" s="35">
        <v>30</v>
      </c>
      <c r="F211" s="35">
        <f>SUM(F191:F202,F207)</f>
        <v>100</v>
      </c>
      <c r="G211" s="35">
        <f>SUM(G191:G202,G207)</f>
        <v>55</v>
      </c>
      <c r="H211" s="35">
        <f>SUM(H191:H202,H207)</f>
        <v>0</v>
      </c>
      <c r="I211" s="35">
        <f>SUM(I191:I202,I207)</f>
        <v>0</v>
      </c>
      <c r="J211" s="35">
        <f>SUM(J191:J202,J207)</f>
        <v>45</v>
      </c>
      <c r="K211" s="242" t="str">
        <f>'330'!K229</f>
        <v>3и 1то </v>
      </c>
      <c r="L211" s="44">
        <f>'330'!L229</f>
        <v>0</v>
      </c>
      <c r="M211" s="44">
        <f>'330'!M229</f>
        <v>0</v>
      </c>
    </row>
    <row r="212" spans="1:13" ht="16.5">
      <c r="A212" s="217"/>
      <c r="B212" s="217"/>
      <c r="C212" s="217"/>
      <c r="D212" s="217"/>
      <c r="E212" s="35"/>
      <c r="F212" s="35"/>
      <c r="G212" s="35"/>
      <c r="H212" s="35"/>
      <c r="I212" s="35"/>
      <c r="J212" s="35"/>
      <c r="K212" s="44"/>
      <c r="L212" s="44"/>
      <c r="M212" s="44"/>
    </row>
    <row r="213" spans="1:13" ht="16.5">
      <c r="A213" s="140"/>
      <c r="B213" s="141"/>
      <c r="C213" s="141"/>
      <c r="D213" s="222"/>
      <c r="E213" s="140"/>
      <c r="F213" s="140"/>
      <c r="G213" s="140"/>
      <c r="H213" s="140"/>
      <c r="I213" s="140"/>
      <c r="J213" s="140"/>
      <c r="K213" s="140"/>
      <c r="L213" s="140"/>
      <c r="M213" s="228"/>
    </row>
    <row r="214" spans="1:13" ht="16.5">
      <c r="A214" s="134"/>
      <c r="B214" s="135"/>
      <c r="C214" s="135"/>
      <c r="D214" s="192" t="s">
        <v>77</v>
      </c>
      <c r="E214" s="134"/>
      <c r="F214" s="134"/>
      <c r="G214" s="134"/>
      <c r="H214" s="134"/>
      <c r="I214" s="134"/>
      <c r="J214" s="134"/>
      <c r="K214" s="134"/>
      <c r="L214" s="134"/>
      <c r="M214" s="137"/>
    </row>
    <row r="215" spans="1:13" ht="16.5">
      <c r="A215" s="141">
        <f>'330'!A232</f>
        <v>0</v>
      </c>
      <c r="B215" s="135"/>
      <c r="C215" s="141"/>
      <c r="D215" s="240">
        <f>'330'!D221</f>
        <v>0</v>
      </c>
      <c r="E215" s="240">
        <f>'330'!E232</f>
        <v>0</v>
      </c>
      <c r="F215" s="140"/>
      <c r="G215" s="140"/>
      <c r="H215" s="140"/>
      <c r="I215" s="140"/>
      <c r="J215" s="140"/>
      <c r="K215" s="44">
        <f>'330'!K232</f>
        <v>0</v>
      </c>
      <c r="L215" s="140"/>
      <c r="M215" s="228"/>
    </row>
    <row r="216" spans="1:13" ht="16.5">
      <c r="A216" s="141">
        <f>'330'!A233</f>
        <v>0</v>
      </c>
      <c r="B216" s="141"/>
      <c r="C216" s="141"/>
      <c r="D216" s="240" t="str">
        <f>'330'!D233</f>
        <v>Дипломна работа</v>
      </c>
      <c r="E216" s="240">
        <f>'330'!E233</f>
        <v>10</v>
      </c>
      <c r="F216" s="140"/>
      <c r="G216" s="140"/>
      <c r="H216" s="140"/>
      <c r="I216" s="140"/>
      <c r="J216" s="140"/>
      <c r="K216" s="44" t="str">
        <f>'330'!K233</f>
        <v>ДЗ</v>
      </c>
      <c r="L216" s="140"/>
      <c r="M216" s="228"/>
    </row>
    <row r="221" spans="1:5" ht="15.75">
      <c r="A221" s="239" t="s">
        <v>79</v>
      </c>
      <c r="B221" s="239"/>
      <c r="C221" s="239"/>
      <c r="E221" s="239"/>
    </row>
    <row r="222" spans="1:5" ht="15.75">
      <c r="A222" s="239" t="s">
        <v>116</v>
      </c>
      <c r="B222" s="239"/>
      <c r="C222" s="239"/>
      <c r="E222" s="239"/>
    </row>
    <row r="223" spans="1:5" ht="15.75">
      <c r="A223" s="239" t="s">
        <v>122</v>
      </c>
      <c r="B223" s="239"/>
      <c r="C223" s="239"/>
      <c r="E223" s="239"/>
    </row>
    <row r="224" spans="1:5" ht="15.75">
      <c r="A224" s="239" t="s">
        <v>117</v>
      </c>
      <c r="B224" s="239"/>
      <c r="C224" s="239"/>
      <c r="E224" s="239"/>
    </row>
    <row r="225" spans="1:5" ht="15.75">
      <c r="A225" s="239" t="s">
        <v>118</v>
      </c>
      <c r="B225" s="239"/>
      <c r="C225" s="239"/>
      <c r="E225" s="239"/>
    </row>
    <row r="226" spans="1:5" ht="15.75">
      <c r="A226" s="239" t="s">
        <v>86</v>
      </c>
      <c r="B226" s="239"/>
      <c r="C226" s="239"/>
      <c r="E226" s="239"/>
    </row>
    <row r="227" spans="1:5" ht="15.75">
      <c r="A227" s="239" t="s">
        <v>85</v>
      </c>
      <c r="B227" s="239"/>
      <c r="C227" s="239"/>
      <c r="E227" s="239"/>
    </row>
    <row r="228" spans="1:5" ht="15.75">
      <c r="A228" s="239" t="s">
        <v>80</v>
      </c>
      <c r="B228" s="239"/>
      <c r="C228" s="239"/>
      <c r="E228" s="239"/>
    </row>
    <row r="229" spans="1:5" ht="15.75">
      <c r="A229" s="239" t="s">
        <v>123</v>
      </c>
      <c r="B229" s="239"/>
      <c r="C229" s="239"/>
      <c r="D229" s="239"/>
      <c r="E229" s="239"/>
    </row>
    <row r="230" ht="15.75">
      <c r="A230" s="239" t="s">
        <v>119</v>
      </c>
    </row>
    <row r="231" ht="15.75">
      <c r="A231" s="239" t="s">
        <v>120</v>
      </c>
    </row>
    <row r="232" ht="15.75">
      <c r="A232" s="239" t="s">
        <v>121</v>
      </c>
    </row>
  </sheetData>
  <sheetProtection/>
  <mergeCells count="22">
    <mergeCell ref="H3:H4"/>
    <mergeCell ref="I3:I4"/>
    <mergeCell ref="A54:D54"/>
    <mergeCell ref="F2:F4"/>
    <mergeCell ref="G3:G4"/>
    <mergeCell ref="C2:C4"/>
    <mergeCell ref="A79:D79"/>
    <mergeCell ref="A211:D211"/>
    <mergeCell ref="A104:D104"/>
    <mergeCell ref="A136:D136"/>
    <mergeCell ref="A161:D161"/>
    <mergeCell ref="A186:D186"/>
    <mergeCell ref="A1:M1"/>
    <mergeCell ref="A30:D30"/>
    <mergeCell ref="L2:M3"/>
    <mergeCell ref="B2:B4"/>
    <mergeCell ref="J3:J4"/>
    <mergeCell ref="K2:K4"/>
    <mergeCell ref="E2:E4"/>
    <mergeCell ref="D2:D4"/>
    <mergeCell ref="G2:J2"/>
    <mergeCell ref="A2:A4"/>
  </mergeCells>
  <printOptions horizontalCentered="1"/>
  <pageMargins left="0.17" right="0.1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E37" sqref="AE37"/>
    </sheetView>
  </sheetViews>
  <sheetFormatPr defaultColWidth="9.00390625" defaultRowHeight="13.5"/>
  <cols>
    <col min="1" max="1" width="3.25390625" style="84" customWidth="1"/>
    <col min="2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875" style="84" customWidth="1"/>
    <col min="13" max="13" width="3.753906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40" t="s">
        <v>231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59"/>
      <c r="B6" s="59"/>
      <c r="C6" s="59"/>
      <c r="D6" s="61"/>
      <c r="E6" s="59"/>
      <c r="F6" s="59"/>
      <c r="G6" s="59"/>
      <c r="H6" s="59"/>
      <c r="I6" s="59"/>
      <c r="J6" s="59"/>
      <c r="K6" s="68"/>
      <c r="L6" s="59"/>
      <c r="M6" s="74"/>
      <c r="N6" s="59"/>
      <c r="O6" s="59"/>
      <c r="P6" s="59"/>
      <c r="Q6" s="59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134" t="s">
        <v>30</v>
      </c>
      <c r="B7" s="135" t="s">
        <v>30</v>
      </c>
      <c r="C7" s="135" t="s">
        <v>30</v>
      </c>
      <c r="D7" s="136" t="s">
        <v>48</v>
      </c>
      <c r="E7" s="37" t="s">
        <v>30</v>
      </c>
      <c r="F7" s="37"/>
      <c r="G7" s="37"/>
      <c r="H7" s="37"/>
      <c r="I7" s="37"/>
      <c r="J7" s="37"/>
      <c r="K7" s="37"/>
      <c r="L7" s="37"/>
      <c r="M7" s="47"/>
      <c r="N7" s="37"/>
      <c r="O7" s="37"/>
      <c r="P7" s="37"/>
      <c r="Q7" s="37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134"/>
      <c r="B8" s="135"/>
      <c r="C8" s="135"/>
      <c r="D8" s="192" t="s">
        <v>49</v>
      </c>
      <c r="E8" s="37"/>
      <c r="F8" s="37"/>
      <c r="G8" s="37"/>
      <c r="H8" s="37"/>
      <c r="I8" s="37"/>
      <c r="J8" s="37"/>
      <c r="K8" s="37"/>
      <c r="L8" s="37"/>
      <c r="M8" s="47"/>
      <c r="N8" s="38"/>
      <c r="O8" s="36"/>
      <c r="P8" s="37"/>
      <c r="Q8" s="37"/>
      <c r="R8" s="77"/>
      <c r="S8" s="85"/>
      <c r="T8" s="86"/>
      <c r="U8" s="79"/>
      <c r="V8" s="87"/>
      <c r="W8" s="80"/>
      <c r="X8" s="88"/>
      <c r="Y8" s="89"/>
      <c r="Z8" s="83"/>
      <c r="AA8" s="90"/>
      <c r="AB8" s="46"/>
    </row>
    <row r="9" spans="1:30" s="97" customFormat="1" ht="16.5">
      <c r="A9" s="36">
        <v>1</v>
      </c>
      <c r="B9" s="42"/>
      <c r="C9" s="359">
        <v>27</v>
      </c>
      <c r="D9" s="360" t="s">
        <v>126</v>
      </c>
      <c r="E9" s="247">
        <v>7</v>
      </c>
      <c r="F9" s="247">
        <v>60</v>
      </c>
      <c r="G9" s="359">
        <v>2</v>
      </c>
      <c r="H9" s="359">
        <v>2</v>
      </c>
      <c r="I9" s="359"/>
      <c r="J9" s="359"/>
      <c r="K9" s="359" t="s">
        <v>51</v>
      </c>
      <c r="L9" s="361" t="s">
        <v>52</v>
      </c>
      <c r="M9" s="41">
        <v>1</v>
      </c>
      <c r="N9" s="38">
        <v>117</v>
      </c>
      <c r="O9" s="36">
        <v>42</v>
      </c>
      <c r="P9" s="87">
        <v>20</v>
      </c>
      <c r="Q9" s="36">
        <v>55</v>
      </c>
      <c r="R9" s="93"/>
      <c r="S9" s="36"/>
      <c r="T9" s="50"/>
      <c r="U9" s="94"/>
      <c r="V9" s="87"/>
      <c r="W9" s="49"/>
      <c r="X9" s="41"/>
      <c r="Y9" s="50"/>
      <c r="Z9" s="95"/>
      <c r="AA9" s="96"/>
      <c r="AB9" s="34"/>
      <c r="AD9" s="98"/>
    </row>
    <row r="10" spans="1:30" s="97" customFormat="1" ht="22.5" customHeight="1">
      <c r="A10" s="36">
        <v>2</v>
      </c>
      <c r="B10" s="42"/>
      <c r="C10" s="359">
        <v>14</v>
      </c>
      <c r="D10" s="360" t="s">
        <v>208</v>
      </c>
      <c r="E10" s="247">
        <v>6</v>
      </c>
      <c r="F10" s="247">
        <v>60</v>
      </c>
      <c r="G10" s="359">
        <v>2</v>
      </c>
      <c r="H10" s="359"/>
      <c r="I10" s="359">
        <v>2</v>
      </c>
      <c r="J10" s="359"/>
      <c r="K10" s="359" t="s">
        <v>51</v>
      </c>
      <c r="L10" s="359"/>
      <c r="M10" s="41" t="s">
        <v>178</v>
      </c>
      <c r="N10" s="38">
        <v>97</v>
      </c>
      <c r="O10" s="36">
        <v>42</v>
      </c>
      <c r="P10" s="87">
        <v>0</v>
      </c>
      <c r="Q10" s="36">
        <v>55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33">
      <c r="A11" s="36">
        <v>3</v>
      </c>
      <c r="B11" s="42"/>
      <c r="C11" s="359" t="s">
        <v>23</v>
      </c>
      <c r="D11" s="360" t="s">
        <v>128</v>
      </c>
      <c r="E11" s="247">
        <v>4</v>
      </c>
      <c r="F11" s="247">
        <v>45</v>
      </c>
      <c r="G11" s="359">
        <v>1</v>
      </c>
      <c r="H11" s="359"/>
      <c r="I11" s="359"/>
      <c r="J11" s="359">
        <v>2</v>
      </c>
      <c r="K11" s="359" t="s">
        <v>53</v>
      </c>
      <c r="L11" s="361"/>
      <c r="M11" s="41" t="s">
        <v>178</v>
      </c>
      <c r="N11" s="38">
        <v>59</v>
      </c>
      <c r="O11" s="36">
        <v>32</v>
      </c>
      <c r="P11" s="87">
        <v>0</v>
      </c>
      <c r="Q11" s="36">
        <v>27</v>
      </c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4" ht="16.5">
      <c r="A12" s="36">
        <v>4</v>
      </c>
      <c r="B12" s="42"/>
      <c r="C12" s="359">
        <v>14</v>
      </c>
      <c r="D12" s="360" t="s">
        <v>129</v>
      </c>
      <c r="E12" s="247">
        <v>3</v>
      </c>
      <c r="F12" s="247">
        <v>45</v>
      </c>
      <c r="G12" s="359"/>
      <c r="H12" s="359"/>
      <c r="I12" s="359"/>
      <c r="J12" s="359">
        <v>3</v>
      </c>
      <c r="K12" s="359" t="s">
        <v>50</v>
      </c>
      <c r="L12" s="359"/>
      <c r="M12" s="41" t="s">
        <v>178</v>
      </c>
      <c r="N12" s="38">
        <v>45</v>
      </c>
      <c r="O12" s="36">
        <v>31</v>
      </c>
      <c r="P12" s="87">
        <v>0</v>
      </c>
      <c r="Q12" s="36">
        <v>14</v>
      </c>
      <c r="AH12" s="97"/>
    </row>
    <row r="13" spans="1:34" ht="16.5">
      <c r="A13" s="36">
        <v>5</v>
      </c>
      <c r="B13" s="42"/>
      <c r="C13" s="362" t="s">
        <v>130</v>
      </c>
      <c r="D13" s="363" t="s">
        <v>131</v>
      </c>
      <c r="E13" s="347">
        <v>2</v>
      </c>
      <c r="F13" s="247">
        <v>30</v>
      </c>
      <c r="G13" s="364">
        <v>1</v>
      </c>
      <c r="H13" s="364"/>
      <c r="I13" s="364"/>
      <c r="J13" s="364">
        <v>1</v>
      </c>
      <c r="K13" s="364" t="s">
        <v>50</v>
      </c>
      <c r="L13" s="364"/>
      <c r="M13" s="41" t="s">
        <v>178</v>
      </c>
      <c r="N13" s="38">
        <v>30</v>
      </c>
      <c r="O13" s="36">
        <v>21</v>
      </c>
      <c r="P13" s="87">
        <v>0</v>
      </c>
      <c r="Q13" s="36">
        <v>9</v>
      </c>
      <c r="AH13" s="97"/>
    </row>
    <row r="14" spans="1:17" ht="16.5" hidden="1">
      <c r="A14" s="36">
        <v>6</v>
      </c>
      <c r="B14" s="42"/>
      <c r="C14" s="365"/>
      <c r="D14" s="366"/>
      <c r="E14" s="34"/>
      <c r="F14" s="38"/>
      <c r="G14" s="367"/>
      <c r="H14" s="367"/>
      <c r="I14" s="367"/>
      <c r="J14" s="367"/>
      <c r="K14" s="357"/>
      <c r="L14" s="357"/>
      <c r="M14" s="41"/>
      <c r="N14" s="38"/>
      <c r="O14" s="36"/>
      <c r="P14" s="87"/>
      <c r="Q14" s="36"/>
    </row>
    <row r="15" spans="1:17" ht="16.5" hidden="1">
      <c r="A15" s="36">
        <v>7</v>
      </c>
      <c r="B15" s="42"/>
      <c r="C15" s="365"/>
      <c r="D15" s="366"/>
      <c r="E15" s="34"/>
      <c r="F15" s="38"/>
      <c r="G15" s="367"/>
      <c r="H15" s="367"/>
      <c r="I15" s="367"/>
      <c r="J15" s="367"/>
      <c r="K15" s="367"/>
      <c r="L15" s="368"/>
      <c r="M15" s="41"/>
      <c r="N15" s="38"/>
      <c r="O15" s="36"/>
      <c r="P15" s="87"/>
      <c r="Q15" s="36"/>
    </row>
    <row r="16" spans="1:17" ht="16.5" hidden="1">
      <c r="A16" s="36">
        <v>8</v>
      </c>
      <c r="B16" s="42"/>
      <c r="C16" s="365"/>
      <c r="D16" s="366"/>
      <c r="E16" s="34"/>
      <c r="F16" s="38"/>
      <c r="G16" s="367"/>
      <c r="H16" s="367"/>
      <c r="I16" s="367"/>
      <c r="J16" s="367"/>
      <c r="K16" s="367"/>
      <c r="L16" s="368"/>
      <c r="M16" s="41"/>
      <c r="N16" s="38"/>
      <c r="O16" s="36"/>
      <c r="P16" s="87"/>
      <c r="Q16" s="36"/>
    </row>
    <row r="17" spans="1:17" ht="16.5" hidden="1">
      <c r="A17" s="36">
        <v>9</v>
      </c>
      <c r="B17" s="42"/>
      <c r="C17" s="365"/>
      <c r="D17" s="366"/>
      <c r="E17" s="34"/>
      <c r="F17" s="38"/>
      <c r="G17" s="367"/>
      <c r="H17" s="367"/>
      <c r="I17" s="367"/>
      <c r="J17" s="367"/>
      <c r="K17" s="367"/>
      <c r="L17" s="368"/>
      <c r="M17" s="41"/>
      <c r="N17" s="38"/>
      <c r="O17" s="36"/>
      <c r="P17" s="87"/>
      <c r="Q17" s="36"/>
    </row>
    <row r="18" spans="1:17" ht="16.5" hidden="1">
      <c r="A18" s="36">
        <v>10</v>
      </c>
      <c r="B18" s="42"/>
      <c r="C18" s="365"/>
      <c r="D18" s="366"/>
      <c r="E18" s="34"/>
      <c r="F18" s="38"/>
      <c r="G18" s="367"/>
      <c r="H18" s="367"/>
      <c r="I18" s="367"/>
      <c r="J18" s="367"/>
      <c r="K18" s="367"/>
      <c r="L18" s="368"/>
      <c r="M18" s="41"/>
      <c r="N18" s="38"/>
      <c r="O18" s="36"/>
      <c r="P18" s="87"/>
      <c r="Q18" s="36"/>
    </row>
    <row r="19" spans="1:17" ht="16.5">
      <c r="A19" s="36"/>
      <c r="B19" s="42"/>
      <c r="C19" s="365"/>
      <c r="D19" s="369" t="s">
        <v>55</v>
      </c>
      <c r="E19" s="34"/>
      <c r="F19" s="36"/>
      <c r="G19" s="367"/>
      <c r="H19" s="367"/>
      <c r="I19" s="367"/>
      <c r="J19" s="367"/>
      <c r="K19" s="367"/>
      <c r="L19" s="367"/>
      <c r="M19" s="41"/>
      <c r="N19" s="38"/>
      <c r="O19" s="36"/>
      <c r="P19" s="87"/>
      <c r="Q19" s="41"/>
    </row>
    <row r="20" spans="1:17" ht="16.5">
      <c r="A20" s="42" t="s">
        <v>56</v>
      </c>
      <c r="B20" s="42"/>
      <c r="C20" s="365" t="s">
        <v>24</v>
      </c>
      <c r="D20" s="369" t="s">
        <v>192</v>
      </c>
      <c r="E20" s="34">
        <v>3</v>
      </c>
      <c r="F20" s="36">
        <v>45</v>
      </c>
      <c r="G20" s="367"/>
      <c r="H20" s="367"/>
      <c r="I20" s="367"/>
      <c r="J20" s="367">
        <v>3</v>
      </c>
      <c r="K20" s="367" t="s">
        <v>50</v>
      </c>
      <c r="L20" s="370"/>
      <c r="M20" s="43" t="s">
        <v>178</v>
      </c>
      <c r="N20" s="38">
        <v>44</v>
      </c>
      <c r="O20" s="36">
        <v>30</v>
      </c>
      <c r="P20" s="87">
        <f>IF(L20="кп",60,IF(L20="кр",40,IF(L20="кз",20,IF(L20="р",10,0))))</f>
        <v>0</v>
      </c>
      <c r="Q20" s="36">
        <v>14</v>
      </c>
    </row>
    <row r="21" spans="1:17" ht="16.5">
      <c r="A21" s="42" t="s">
        <v>57</v>
      </c>
      <c r="B21" s="42"/>
      <c r="C21" s="365" t="s">
        <v>24</v>
      </c>
      <c r="D21" s="369" t="s">
        <v>193</v>
      </c>
      <c r="E21" s="34">
        <v>3</v>
      </c>
      <c r="F21" s="36">
        <v>45</v>
      </c>
      <c r="G21" s="367"/>
      <c r="H21" s="367"/>
      <c r="I21" s="367"/>
      <c r="J21" s="367">
        <v>3</v>
      </c>
      <c r="K21" s="367" t="s">
        <v>50</v>
      </c>
      <c r="L21" s="370"/>
      <c r="M21" s="43" t="s">
        <v>178</v>
      </c>
      <c r="N21" s="38">
        <v>44</v>
      </c>
      <c r="O21" s="36">
        <v>30</v>
      </c>
      <c r="P21" s="87">
        <f>IF(L21="кп",60,IF(L21="кр",40,IF(L21="кз",20,IF(L21="р",10,0))))</f>
        <v>0</v>
      </c>
      <c r="Q21" s="36">
        <v>14</v>
      </c>
    </row>
    <row r="22" spans="1:17" ht="66" customHeight="1" hidden="1">
      <c r="A22" s="141" t="s">
        <v>58</v>
      </c>
      <c r="B22" s="141"/>
      <c r="C22" s="343"/>
      <c r="D22" s="344"/>
      <c r="E22" s="34"/>
      <c r="F22" s="36"/>
      <c r="G22" s="341"/>
      <c r="H22" s="341"/>
      <c r="I22" s="341"/>
      <c r="J22" s="341"/>
      <c r="K22" s="341"/>
      <c r="L22" s="342"/>
      <c r="M22" s="228" t="s">
        <v>178</v>
      </c>
      <c r="N22" s="38"/>
      <c r="O22" s="36"/>
      <c r="P22" s="197"/>
      <c r="Q22" s="140"/>
    </row>
    <row r="23" spans="1:17" ht="16.5" hidden="1">
      <c r="A23" s="141" t="s">
        <v>59</v>
      </c>
      <c r="B23" s="141"/>
      <c r="C23" s="343"/>
      <c r="D23" s="344"/>
      <c r="E23" s="34"/>
      <c r="F23" s="36"/>
      <c r="G23" s="341"/>
      <c r="H23" s="341"/>
      <c r="I23" s="341"/>
      <c r="J23" s="341"/>
      <c r="K23" s="341"/>
      <c r="L23" s="342"/>
      <c r="M23" s="228" t="s">
        <v>178</v>
      </c>
      <c r="N23" s="38"/>
      <c r="O23" s="36"/>
      <c r="P23" s="197"/>
      <c r="Q23" s="140"/>
    </row>
    <row r="24" spans="1:17" ht="16.5" hidden="1">
      <c r="A24" s="141" t="s">
        <v>57</v>
      </c>
      <c r="B24" s="141"/>
      <c r="C24" s="208"/>
      <c r="D24" s="214"/>
      <c r="E24" s="34"/>
      <c r="F24" s="38"/>
      <c r="G24" s="33"/>
      <c r="H24" s="33"/>
      <c r="I24" s="33"/>
      <c r="J24" s="33"/>
      <c r="K24" s="33"/>
      <c r="L24" s="51"/>
      <c r="M24" s="142"/>
      <c r="N24" s="193"/>
      <c r="O24" s="140"/>
      <c r="P24" s="197"/>
      <c r="Q24" s="140"/>
    </row>
    <row r="25" spans="1:17" ht="16.5" hidden="1">
      <c r="A25" s="141" t="s">
        <v>58</v>
      </c>
      <c r="B25" s="141"/>
      <c r="C25" s="208"/>
      <c r="D25" s="214"/>
      <c r="E25" s="34"/>
      <c r="F25" s="38"/>
      <c r="G25" s="33"/>
      <c r="H25" s="33"/>
      <c r="I25" s="33"/>
      <c r="J25" s="33"/>
      <c r="K25" s="33"/>
      <c r="L25" s="51"/>
      <c r="M25" s="142"/>
      <c r="N25" s="193"/>
      <c r="O25" s="140"/>
      <c r="P25" s="197"/>
      <c r="Q25" s="140"/>
    </row>
    <row r="26" spans="1:17" ht="16.5" hidden="1">
      <c r="A26" s="141" t="s">
        <v>59</v>
      </c>
      <c r="B26" s="141"/>
      <c r="C26" s="208"/>
      <c r="D26" s="214"/>
      <c r="E26" s="34"/>
      <c r="F26" s="38"/>
      <c r="G26" s="33"/>
      <c r="H26" s="33"/>
      <c r="I26" s="33"/>
      <c r="J26" s="33"/>
      <c r="K26" s="33"/>
      <c r="L26" s="51"/>
      <c r="M26" s="142"/>
      <c r="N26" s="193"/>
      <c r="O26" s="140"/>
      <c r="P26" s="197"/>
      <c r="Q26" s="140"/>
    </row>
    <row r="27" spans="1:17" ht="16.5">
      <c r="A27" s="141"/>
      <c r="B27" s="141"/>
      <c r="C27" s="42"/>
      <c r="D27" s="48" t="s">
        <v>55</v>
      </c>
      <c r="E27" s="34"/>
      <c r="F27" s="38"/>
      <c r="G27" s="36"/>
      <c r="H27" s="36"/>
      <c r="I27" s="36"/>
      <c r="J27" s="36"/>
      <c r="K27" s="36"/>
      <c r="L27" s="39"/>
      <c r="M27" s="41">
        <f>IF(L27="кп",3,IF(L27="кр",2,IF(L27="кз",1,IF(L27="р",0.5,""))))</f>
      </c>
      <c r="N27" s="193"/>
      <c r="O27" s="140"/>
      <c r="P27" s="197"/>
      <c r="Q27" s="140"/>
    </row>
    <row r="28" spans="1:17" ht="16.5">
      <c r="A28" s="42" t="s">
        <v>111</v>
      </c>
      <c r="B28" s="42"/>
      <c r="C28" s="359" t="s">
        <v>22</v>
      </c>
      <c r="D28" s="360" t="s">
        <v>232</v>
      </c>
      <c r="E28" s="34">
        <v>5</v>
      </c>
      <c r="F28" s="38">
        <f>(G28+H28+I28+J28)*15</f>
        <v>45</v>
      </c>
      <c r="G28" s="359">
        <v>1</v>
      </c>
      <c r="H28" s="359"/>
      <c r="I28" s="359"/>
      <c r="J28" s="359">
        <v>2</v>
      </c>
      <c r="K28" s="359" t="s">
        <v>53</v>
      </c>
      <c r="L28" s="359" t="s">
        <v>52</v>
      </c>
      <c r="M28" s="41">
        <f>IF(L28="кп",3,IF(L28="кр",2,IF(L28="кз",1,IF(L28="р",0.5,""))))</f>
        <v>1</v>
      </c>
      <c r="N28" s="38">
        <f>SUM(O28:Q28)</f>
        <v>76</v>
      </c>
      <c r="O28" s="36">
        <v>30</v>
      </c>
      <c r="P28" s="87">
        <f>IF(L28="кп",60,IF(L28="кр",40,IF(L28="кз",20,IF(L28="р",10,0))))</f>
        <v>20</v>
      </c>
      <c r="Q28" s="36">
        <v>26</v>
      </c>
    </row>
    <row r="29" spans="1:17" ht="16.5">
      <c r="A29" s="42" t="s">
        <v>112</v>
      </c>
      <c r="B29" s="42"/>
      <c r="C29" s="359" t="s">
        <v>22</v>
      </c>
      <c r="D29" s="360" t="s">
        <v>134</v>
      </c>
      <c r="E29" s="34">
        <v>5</v>
      </c>
      <c r="F29" s="38">
        <f>(G29+H29+I29+J29)*15</f>
        <v>45</v>
      </c>
      <c r="G29" s="359">
        <v>1</v>
      </c>
      <c r="H29" s="359"/>
      <c r="I29" s="359"/>
      <c r="J29" s="359">
        <v>2</v>
      </c>
      <c r="K29" s="359" t="s">
        <v>53</v>
      </c>
      <c r="L29" s="359" t="s">
        <v>52</v>
      </c>
      <c r="M29" s="41">
        <f>IF(L29="кп",3,IF(L29="кр",2,IF(L29="кз",1,IF(L29="р",0.5,""))))</f>
        <v>1</v>
      </c>
      <c r="N29" s="38">
        <f>SUM(O29:Q29)</f>
        <v>76</v>
      </c>
      <c r="O29" s="36">
        <v>30</v>
      </c>
      <c r="P29" s="87">
        <f>IF(L29="кп",60,IF(L29="кр",40,IF(L29="кз",20,IF(L29="р",10,0))))</f>
        <v>20</v>
      </c>
      <c r="Q29" s="36">
        <v>26</v>
      </c>
    </row>
    <row r="30" spans="1:17" ht="16.5" hidden="1">
      <c r="A30" s="42" t="s">
        <v>113</v>
      </c>
      <c r="B30" s="42"/>
      <c r="C30" s="42"/>
      <c r="D30" s="48"/>
      <c r="E30" s="34"/>
      <c r="F30" s="38">
        <f>(G30+H30+I30+J30)*15</f>
        <v>0</v>
      </c>
      <c r="G30" s="36"/>
      <c r="H30" s="36"/>
      <c r="I30" s="36"/>
      <c r="J30" s="36"/>
      <c r="K30" s="36"/>
      <c r="L30" s="39">
        <f>IF(K30="кп",3,IF(K30="кр",2,IF(K30="кз",1,IF(K30="р",0.5,""))))</f>
      </c>
      <c r="M30" s="41">
        <f>IF(L30="кп",3,IF(L30="кр",2,IF(L30="кз",1,IF(L30="р",0.5,""))))</f>
      </c>
      <c r="N30" s="38"/>
      <c r="O30" s="50"/>
      <c r="P30" s="87"/>
      <c r="Q30" s="50"/>
    </row>
    <row r="31" spans="1:17" ht="16.5" hidden="1">
      <c r="A31" s="42" t="s">
        <v>114</v>
      </c>
      <c r="B31" s="42"/>
      <c r="C31" s="42"/>
      <c r="D31" s="48"/>
      <c r="E31" s="34"/>
      <c r="F31" s="38">
        <f>(G31+H31+I31+J31)*15</f>
        <v>0</v>
      </c>
      <c r="G31" s="36"/>
      <c r="H31" s="36"/>
      <c r="I31" s="36"/>
      <c r="J31" s="36"/>
      <c r="K31" s="36"/>
      <c r="L31" s="39">
        <f>IF(K31="кп",3,IF(K31="кр",2,IF(K31="кз",1,IF(K31="р",0.5,""))))</f>
      </c>
      <c r="M31" s="41">
        <f>IF(L31="кп",3,IF(L31="кр",2,IF(L31="кз",1,IF(L31="р",0.5,""))))</f>
      </c>
      <c r="N31" s="38"/>
      <c r="O31" s="50"/>
      <c r="P31" s="87"/>
      <c r="Q31" s="50"/>
    </row>
    <row r="32" spans="1:17" ht="49.5">
      <c r="A32" s="453" t="s">
        <v>60</v>
      </c>
      <c r="B32" s="453"/>
      <c r="C32" s="453"/>
      <c r="D32" s="453"/>
      <c r="E32" s="322">
        <v>30</v>
      </c>
      <c r="F32" s="322">
        <f>SUM(F9:F20)+F28</f>
        <v>330</v>
      </c>
      <c r="G32" s="322">
        <f>SUM(G9:G20)+G28</f>
        <v>7</v>
      </c>
      <c r="H32" s="322">
        <f>SUM(H9:H20)+H28</f>
        <v>2</v>
      </c>
      <c r="I32" s="322">
        <f>SUM(I9:I20)+I28</f>
        <v>2</v>
      </c>
      <c r="J32" s="322">
        <f>SUM(J9:J20)+J28</f>
        <v>11</v>
      </c>
      <c r="K32" s="371" t="s">
        <v>227</v>
      </c>
      <c r="L32" s="371" t="s">
        <v>312</v>
      </c>
      <c r="M32" s="372">
        <f>SUM(M9:M23,M28)</f>
        <v>2</v>
      </c>
      <c r="N32" s="373">
        <f>800-F32</f>
        <v>470</v>
      </c>
      <c r="O32" s="374">
        <f>800-F32-P32-Q32</f>
        <v>230</v>
      </c>
      <c r="P32" s="373">
        <f>SUM(P9:P23)+P28</f>
        <v>40</v>
      </c>
      <c r="Q32" s="373">
        <f>SUM(Q9:Q20)+Q28</f>
        <v>200</v>
      </c>
    </row>
    <row r="33" spans="1:17" ht="16.5">
      <c r="A33" s="140"/>
      <c r="B33" s="141"/>
      <c r="C33" s="141" t="s">
        <v>61</v>
      </c>
      <c r="D33" s="222" t="s">
        <v>62</v>
      </c>
      <c r="E33" s="36">
        <v>1</v>
      </c>
      <c r="F33" s="140">
        <v>30</v>
      </c>
      <c r="G33" s="140"/>
      <c r="H33" s="140"/>
      <c r="I33" s="140"/>
      <c r="J33" s="140">
        <v>2</v>
      </c>
      <c r="K33" s="140" t="s">
        <v>50</v>
      </c>
      <c r="L33" s="140"/>
      <c r="M33" s="142"/>
      <c r="N33" s="223"/>
      <c r="O33" s="134"/>
      <c r="P33" s="140"/>
      <c r="Q33" s="140"/>
    </row>
    <row r="34" spans="1:17" ht="16.5">
      <c r="A34" s="251"/>
      <c r="B34" s="252"/>
      <c r="C34" s="252"/>
      <c r="D34" s="253"/>
      <c r="E34" s="254"/>
      <c r="F34" s="251"/>
      <c r="G34" s="251"/>
      <c r="H34" s="251"/>
      <c r="I34" s="251"/>
      <c r="J34" s="251"/>
      <c r="K34" s="251"/>
      <c r="L34" s="251"/>
      <c r="M34" s="255"/>
      <c r="N34" s="256"/>
      <c r="O34" s="257"/>
      <c r="P34" s="251"/>
      <c r="Q34" s="251"/>
    </row>
    <row r="35" ht="12.75" customHeight="1"/>
    <row r="36" spans="9:15" ht="15.75">
      <c r="I36" s="148"/>
      <c r="J36" s="148" t="s">
        <v>89</v>
      </c>
      <c r="K36" s="148"/>
      <c r="L36" s="148"/>
      <c r="M36" s="149"/>
      <c r="N36" s="149"/>
      <c r="O36" s="149"/>
    </row>
    <row r="37" spans="9:15" ht="15.75">
      <c r="I37" s="148"/>
      <c r="J37" s="148"/>
      <c r="K37" s="149"/>
      <c r="L37" s="148" t="s">
        <v>188</v>
      </c>
      <c r="M37" s="148"/>
      <c r="N37" s="149"/>
      <c r="O37" s="149"/>
    </row>
  </sheetData>
  <sheetProtection/>
  <mergeCells count="30">
    <mergeCell ref="A32:D32"/>
    <mergeCell ref="J3:J4"/>
    <mergeCell ref="Z2:Z4"/>
    <mergeCell ref="AA2:AA4"/>
    <mergeCell ref="H3:H4"/>
    <mergeCell ref="I3:I4"/>
    <mergeCell ref="L2:M3"/>
    <mergeCell ref="N2:Q2"/>
    <mergeCell ref="Q3:Q4"/>
    <mergeCell ref="N3:N4"/>
    <mergeCell ref="AB2:AB4"/>
    <mergeCell ref="Y2:Y4"/>
    <mergeCell ref="G2:J2"/>
    <mergeCell ref="K2:K4"/>
    <mergeCell ref="V2:V4"/>
    <mergeCell ref="W2:W4"/>
    <mergeCell ref="S2:S4"/>
    <mergeCell ref="T2:T4"/>
    <mergeCell ref="P3:P4"/>
    <mergeCell ref="G3:G4"/>
    <mergeCell ref="O3:O4"/>
    <mergeCell ref="X2:X4"/>
    <mergeCell ref="U2:U4"/>
    <mergeCell ref="A1:Q1"/>
    <mergeCell ref="A2:A4"/>
    <mergeCell ref="B2:B4"/>
    <mergeCell ref="C2:C4"/>
    <mergeCell ref="D2:D4"/>
    <mergeCell ref="E2:E4"/>
    <mergeCell ref="F2:F4"/>
  </mergeCells>
  <printOptions horizontalCentered="1"/>
  <pageMargins left="0.4" right="0.1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AG9" sqref="AG9"/>
    </sheetView>
  </sheetViews>
  <sheetFormatPr defaultColWidth="9.00390625" defaultRowHeight="13.5"/>
  <cols>
    <col min="1" max="1" width="3.25390625" style="84" customWidth="1"/>
    <col min="2" max="2" width="4.37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253906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57" t="s">
        <v>231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59"/>
      <c r="B6" s="59"/>
      <c r="C6" s="59"/>
      <c r="D6" s="61"/>
      <c r="E6" s="59"/>
      <c r="F6" s="59"/>
      <c r="G6" s="59"/>
      <c r="H6" s="59"/>
      <c r="I6" s="59"/>
      <c r="J6" s="59"/>
      <c r="K6" s="68"/>
      <c r="L6" s="59"/>
      <c r="M6" s="74"/>
      <c r="N6" s="59"/>
      <c r="O6" s="59"/>
      <c r="P6" s="59"/>
      <c r="Q6" s="59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37" t="s">
        <v>30</v>
      </c>
      <c r="B7" s="375" t="s">
        <v>30</v>
      </c>
      <c r="C7" s="375" t="s">
        <v>30</v>
      </c>
      <c r="D7" s="376" t="s">
        <v>63</v>
      </c>
      <c r="E7" s="37"/>
      <c r="F7" s="37"/>
      <c r="G7" s="37"/>
      <c r="H7" s="37"/>
      <c r="I7" s="37"/>
      <c r="J7" s="37"/>
      <c r="K7" s="37"/>
      <c r="L7" s="37"/>
      <c r="M7" s="47"/>
      <c r="N7" s="37"/>
      <c r="O7" s="37"/>
      <c r="P7" s="37"/>
      <c r="Q7" s="37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37"/>
      <c r="B8" s="375"/>
      <c r="C8" s="375"/>
      <c r="D8" s="377" t="s">
        <v>49</v>
      </c>
      <c r="E8" s="37"/>
      <c r="F8" s="37"/>
      <c r="G8" s="37"/>
      <c r="H8" s="37"/>
      <c r="I8" s="37"/>
      <c r="J8" s="37"/>
      <c r="K8" s="37"/>
      <c r="L8" s="37"/>
      <c r="M8" s="47"/>
      <c r="N8" s="38"/>
      <c r="O8" s="36"/>
      <c r="P8" s="37"/>
      <c r="Q8" s="37"/>
      <c r="R8" s="77"/>
      <c r="S8" s="85"/>
      <c r="T8" s="86"/>
      <c r="U8" s="79"/>
      <c r="V8" s="87"/>
      <c r="W8" s="80"/>
      <c r="X8" s="88"/>
      <c r="Y8" s="89"/>
      <c r="Z8" s="83"/>
      <c r="AA8" s="90"/>
      <c r="AB8" s="46"/>
    </row>
    <row r="9" spans="1:30" s="97" customFormat="1" ht="22.5" customHeight="1">
      <c r="A9" s="36">
        <v>1</v>
      </c>
      <c r="B9" s="42"/>
      <c r="C9" s="378" t="s">
        <v>25</v>
      </c>
      <c r="D9" s="363" t="s">
        <v>135</v>
      </c>
      <c r="E9" s="38">
        <v>6</v>
      </c>
      <c r="F9" s="38">
        <v>60</v>
      </c>
      <c r="G9" s="364">
        <v>2</v>
      </c>
      <c r="H9" s="364">
        <v>2</v>
      </c>
      <c r="I9" s="364"/>
      <c r="J9" s="364"/>
      <c r="K9" s="364" t="s">
        <v>51</v>
      </c>
      <c r="L9" s="379"/>
      <c r="M9" s="41" t="s">
        <v>178</v>
      </c>
      <c r="N9" s="38">
        <v>87</v>
      </c>
      <c r="O9" s="36">
        <v>46</v>
      </c>
      <c r="P9" s="87">
        <v>0</v>
      </c>
      <c r="Q9" s="36">
        <v>41</v>
      </c>
      <c r="R9" s="93"/>
      <c r="S9" s="36"/>
      <c r="T9" s="50"/>
      <c r="U9" s="94"/>
      <c r="V9" s="87"/>
      <c r="W9" s="49"/>
      <c r="X9" s="41"/>
      <c r="Y9" s="50"/>
      <c r="Z9" s="95"/>
      <c r="AA9" s="96"/>
      <c r="AB9" s="34"/>
      <c r="AD9" s="98"/>
    </row>
    <row r="10" spans="1:30" s="97" customFormat="1" ht="22.5" customHeight="1">
      <c r="A10" s="36">
        <v>2</v>
      </c>
      <c r="B10" s="42"/>
      <c r="C10" s="362" t="s">
        <v>21</v>
      </c>
      <c r="D10" s="363" t="s">
        <v>209</v>
      </c>
      <c r="E10" s="38">
        <v>5</v>
      </c>
      <c r="F10" s="38">
        <v>60</v>
      </c>
      <c r="G10" s="364">
        <v>2</v>
      </c>
      <c r="H10" s="364"/>
      <c r="I10" s="364">
        <v>2</v>
      </c>
      <c r="J10" s="364"/>
      <c r="K10" s="364" t="s">
        <v>51</v>
      </c>
      <c r="L10" s="359"/>
      <c r="M10" s="41" t="s">
        <v>178</v>
      </c>
      <c r="N10" s="38">
        <v>86</v>
      </c>
      <c r="O10" s="36">
        <v>46</v>
      </c>
      <c r="P10" s="87">
        <v>0</v>
      </c>
      <c r="Q10" s="36">
        <v>40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33">
      <c r="A11" s="36">
        <v>3</v>
      </c>
      <c r="B11" s="42"/>
      <c r="C11" s="362" t="s">
        <v>23</v>
      </c>
      <c r="D11" s="380" t="s">
        <v>137</v>
      </c>
      <c r="E11" s="38">
        <v>5</v>
      </c>
      <c r="F11" s="38">
        <v>45</v>
      </c>
      <c r="G11" s="364">
        <v>2</v>
      </c>
      <c r="H11" s="364"/>
      <c r="I11" s="364"/>
      <c r="J11" s="364">
        <v>1</v>
      </c>
      <c r="K11" s="364" t="s">
        <v>51</v>
      </c>
      <c r="L11" s="359" t="s">
        <v>52</v>
      </c>
      <c r="M11" s="41">
        <v>1</v>
      </c>
      <c r="N11" s="38">
        <v>85</v>
      </c>
      <c r="O11" s="36">
        <v>34</v>
      </c>
      <c r="P11" s="87">
        <v>20</v>
      </c>
      <c r="Q11" s="36">
        <v>31</v>
      </c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0" s="97" customFormat="1" ht="22.5" customHeight="1">
      <c r="A12" s="36">
        <v>4</v>
      </c>
      <c r="B12" s="42"/>
      <c r="C12" s="362" t="s">
        <v>138</v>
      </c>
      <c r="D12" s="363" t="s">
        <v>189</v>
      </c>
      <c r="E12" s="38">
        <v>5</v>
      </c>
      <c r="F12" s="38">
        <v>60</v>
      </c>
      <c r="G12" s="364">
        <v>2</v>
      </c>
      <c r="H12" s="364">
        <v>2</v>
      </c>
      <c r="I12" s="364"/>
      <c r="J12" s="364"/>
      <c r="K12" s="364" t="s">
        <v>51</v>
      </c>
      <c r="L12" s="364"/>
      <c r="M12" s="41" t="s">
        <v>178</v>
      </c>
      <c r="N12" s="38">
        <v>86</v>
      </c>
      <c r="O12" s="36">
        <v>45</v>
      </c>
      <c r="P12" s="87">
        <v>0</v>
      </c>
      <c r="Q12" s="36">
        <v>41</v>
      </c>
      <c r="R12" s="93"/>
      <c r="S12" s="36"/>
      <c r="T12" s="50"/>
      <c r="U12" s="94"/>
      <c r="V12" s="87"/>
      <c r="W12" s="49"/>
      <c r="X12" s="41"/>
      <c r="Y12" s="50"/>
      <c r="Z12" s="95"/>
      <c r="AA12" s="96"/>
      <c r="AB12" s="34"/>
      <c r="AD12" s="98"/>
    </row>
    <row r="13" spans="1:30" s="97" customFormat="1" ht="22.5" customHeight="1">
      <c r="A13" s="36">
        <v>5</v>
      </c>
      <c r="B13" s="42"/>
      <c r="C13" s="362" t="s">
        <v>153</v>
      </c>
      <c r="D13" s="363" t="s">
        <v>210</v>
      </c>
      <c r="E13" s="38">
        <v>4</v>
      </c>
      <c r="F13" s="38">
        <v>45</v>
      </c>
      <c r="G13" s="364">
        <v>1</v>
      </c>
      <c r="H13" s="364"/>
      <c r="I13" s="364"/>
      <c r="J13" s="364">
        <v>2</v>
      </c>
      <c r="K13" s="364" t="s">
        <v>53</v>
      </c>
      <c r="L13" s="359"/>
      <c r="M13" s="41" t="s">
        <v>178</v>
      </c>
      <c r="N13" s="38">
        <v>54</v>
      </c>
      <c r="O13" s="36">
        <v>34</v>
      </c>
      <c r="P13" s="87">
        <v>0</v>
      </c>
      <c r="Q13" s="36">
        <v>20</v>
      </c>
      <c r="R13" s="93"/>
      <c r="S13" s="36"/>
      <c r="T13" s="50"/>
      <c r="U13" s="94"/>
      <c r="V13" s="87"/>
      <c r="W13" s="49"/>
      <c r="X13" s="41"/>
      <c r="Y13" s="50"/>
      <c r="Z13" s="95"/>
      <c r="AA13" s="96"/>
      <c r="AB13" s="34"/>
      <c r="AD13" s="98"/>
    </row>
    <row r="14" spans="1:17" ht="16.5" hidden="1">
      <c r="A14" s="36">
        <v>6</v>
      </c>
      <c r="B14" s="42"/>
      <c r="C14" s="42"/>
      <c r="D14" s="40"/>
      <c r="E14" s="34"/>
      <c r="F14" s="38">
        <f>(G14+H14+I14+J14)*15</f>
        <v>0</v>
      </c>
      <c r="G14" s="36"/>
      <c r="H14" s="36"/>
      <c r="I14" s="36"/>
      <c r="J14" s="36"/>
      <c r="K14" s="38"/>
      <c r="L14" s="38"/>
      <c r="M14" s="41">
        <f aca="true" t="shared" si="0" ref="M14:M19">IF(L14="кп",3,IF(L14="кр",2,IF(L14="кз",1,IF(L14="р",0.5,""))))</f>
      </c>
      <c r="N14" s="38">
        <f>SUM(O14:Q14)</f>
        <v>0</v>
      </c>
      <c r="O14" s="36">
        <v>0</v>
      </c>
      <c r="P14" s="87">
        <f>IF(L14="кп",60,IF(L14="кр",40,IF(L14="кз",20,IF(L14="р",10,0))))</f>
        <v>0</v>
      </c>
      <c r="Q14" s="36">
        <f aca="true" t="shared" si="1" ref="Q14:Q27">INT(P14+0.5)</f>
        <v>0</v>
      </c>
    </row>
    <row r="15" spans="1:17" ht="16.5" hidden="1">
      <c r="A15" s="36">
        <v>7</v>
      </c>
      <c r="B15" s="42"/>
      <c r="C15" s="42"/>
      <c r="D15" s="40"/>
      <c r="E15" s="34"/>
      <c r="F15" s="38">
        <f>(G15+H15+I15+J15)*15</f>
        <v>0</v>
      </c>
      <c r="G15" s="36"/>
      <c r="H15" s="36"/>
      <c r="I15" s="36"/>
      <c r="J15" s="36"/>
      <c r="K15" s="36"/>
      <c r="L15" s="49"/>
      <c r="M15" s="41">
        <f t="shared" si="0"/>
      </c>
      <c r="N15" s="38">
        <f>SUM(O15:Q15)</f>
        <v>0</v>
      </c>
      <c r="O15" s="36">
        <v>0</v>
      </c>
      <c r="P15" s="87">
        <f>IF(L15="кп",60,IF(L15="кр",40,IF(L15="кз",20,IF(L15="р",10,0))))</f>
        <v>0</v>
      </c>
      <c r="Q15" s="36">
        <f t="shared" si="1"/>
        <v>0</v>
      </c>
    </row>
    <row r="16" spans="1:17" ht="16.5" hidden="1">
      <c r="A16" s="36">
        <v>8</v>
      </c>
      <c r="B16" s="42"/>
      <c r="C16" s="42"/>
      <c r="D16" s="40"/>
      <c r="E16" s="34"/>
      <c r="F16" s="38">
        <f>(G16+H16+I16+J16)*15</f>
        <v>0</v>
      </c>
      <c r="G16" s="36"/>
      <c r="H16" s="36"/>
      <c r="I16" s="36"/>
      <c r="J16" s="36"/>
      <c r="K16" s="36"/>
      <c r="L16" s="49"/>
      <c r="M16" s="41">
        <f t="shared" si="0"/>
      </c>
      <c r="N16" s="38">
        <f>SUM(O16:Q16)</f>
        <v>0</v>
      </c>
      <c r="O16" s="36">
        <v>0</v>
      </c>
      <c r="P16" s="87">
        <f>IF(L16="кп",60,IF(L16="кр",40,IF(L16="кз",20,IF(L16="р",10,0))))</f>
        <v>0</v>
      </c>
      <c r="Q16" s="36">
        <f t="shared" si="1"/>
        <v>0</v>
      </c>
    </row>
    <row r="17" spans="1:17" ht="16.5" hidden="1">
      <c r="A17" s="36">
        <v>9</v>
      </c>
      <c r="B17" s="42"/>
      <c r="C17" s="42"/>
      <c r="D17" s="40"/>
      <c r="E17" s="34"/>
      <c r="F17" s="38">
        <f>(G17+H17+I17+J17)*15</f>
        <v>0</v>
      </c>
      <c r="G17" s="36"/>
      <c r="H17" s="36"/>
      <c r="I17" s="36"/>
      <c r="J17" s="36"/>
      <c r="K17" s="36"/>
      <c r="L17" s="49"/>
      <c r="M17" s="41">
        <f t="shared" si="0"/>
      </c>
      <c r="N17" s="38">
        <f>SUM(O17:Q17)</f>
        <v>0</v>
      </c>
      <c r="O17" s="36">
        <v>0</v>
      </c>
      <c r="P17" s="87">
        <f>IF(L17="кп",60,IF(L17="кр",40,IF(L17="кз",20,IF(L17="р",10,0))))</f>
        <v>0</v>
      </c>
      <c r="Q17" s="36">
        <f t="shared" si="1"/>
        <v>0</v>
      </c>
    </row>
    <row r="18" spans="1:17" ht="16.5" hidden="1">
      <c r="A18" s="36">
        <v>10</v>
      </c>
      <c r="B18" s="42"/>
      <c r="C18" s="42"/>
      <c r="D18" s="40"/>
      <c r="E18" s="34"/>
      <c r="F18" s="38">
        <f>(G18+H18+I18+J18)*15</f>
        <v>0</v>
      </c>
      <c r="G18" s="36"/>
      <c r="H18" s="36"/>
      <c r="I18" s="36"/>
      <c r="J18" s="36"/>
      <c r="K18" s="36"/>
      <c r="L18" s="49"/>
      <c r="M18" s="41">
        <f t="shared" si="0"/>
      </c>
      <c r="N18" s="38">
        <f>SUM(O18:Q18)</f>
        <v>0</v>
      </c>
      <c r="O18" s="36">
        <v>0</v>
      </c>
      <c r="P18" s="87">
        <f>IF(L18="кп",60,IF(L18="кр",40,IF(L18="кз",20,IF(L18="р",10,0))))</f>
        <v>0</v>
      </c>
      <c r="Q18" s="36">
        <f t="shared" si="1"/>
        <v>0</v>
      </c>
    </row>
    <row r="19" spans="1:17" ht="49.5" customHeight="1">
      <c r="A19" s="36"/>
      <c r="B19" s="42"/>
      <c r="C19" s="42"/>
      <c r="D19" s="48" t="s">
        <v>55</v>
      </c>
      <c r="E19" s="34"/>
      <c r="F19" s="36"/>
      <c r="G19" s="36"/>
      <c r="H19" s="36"/>
      <c r="I19" s="36"/>
      <c r="J19" s="36"/>
      <c r="K19" s="36"/>
      <c r="L19" s="36"/>
      <c r="M19" s="41">
        <f t="shared" si="0"/>
      </c>
      <c r="N19" s="38"/>
      <c r="O19" s="36">
        <v>0</v>
      </c>
      <c r="P19" s="87"/>
      <c r="Q19" s="41"/>
    </row>
    <row r="20" spans="1:17" ht="16.5" hidden="1">
      <c r="A20" s="42" t="s">
        <v>57</v>
      </c>
      <c r="B20" s="42"/>
      <c r="C20" s="42"/>
      <c r="D20" s="48"/>
      <c r="E20" s="34"/>
      <c r="F20" s="38"/>
      <c r="G20" s="36"/>
      <c r="H20" s="36"/>
      <c r="I20" s="36"/>
      <c r="J20" s="248"/>
      <c r="K20" s="248"/>
      <c r="L20" s="39"/>
      <c r="M20" s="41"/>
      <c r="N20" s="38"/>
      <c r="O20" s="36">
        <v>0</v>
      </c>
      <c r="P20" s="87"/>
      <c r="Q20" s="36">
        <f t="shared" si="1"/>
        <v>0</v>
      </c>
    </row>
    <row r="21" spans="1:17" ht="16.5" hidden="1">
      <c r="A21" s="42" t="s">
        <v>58</v>
      </c>
      <c r="B21" s="42"/>
      <c r="C21" s="42"/>
      <c r="D21" s="48"/>
      <c r="E21" s="34"/>
      <c r="F21" s="38"/>
      <c r="G21" s="36"/>
      <c r="H21" s="36"/>
      <c r="I21" s="36"/>
      <c r="J21" s="248"/>
      <c r="K21" s="248"/>
      <c r="L21" s="39"/>
      <c r="M21" s="41"/>
      <c r="N21" s="38"/>
      <c r="O21" s="36">
        <v>0</v>
      </c>
      <c r="P21" s="87"/>
      <c r="Q21" s="36">
        <f t="shared" si="1"/>
        <v>0</v>
      </c>
    </row>
    <row r="22" spans="1:17" ht="16.5" hidden="1">
      <c r="A22" s="42" t="s">
        <v>59</v>
      </c>
      <c r="B22" s="42"/>
      <c r="C22" s="42"/>
      <c r="D22" s="48"/>
      <c r="E22" s="34"/>
      <c r="F22" s="38"/>
      <c r="G22" s="36"/>
      <c r="H22" s="36"/>
      <c r="I22" s="36"/>
      <c r="J22" s="248"/>
      <c r="K22" s="248"/>
      <c r="L22" s="39"/>
      <c r="M22" s="41"/>
      <c r="N22" s="38"/>
      <c r="O22" s="381">
        <v>0</v>
      </c>
      <c r="P22" s="87"/>
      <c r="Q22" s="36">
        <f t="shared" si="1"/>
        <v>0</v>
      </c>
    </row>
    <row r="23" spans="1:17" ht="16.5" hidden="1">
      <c r="A23" s="42"/>
      <c r="B23" s="42"/>
      <c r="C23" s="42"/>
      <c r="D23" s="48" t="s">
        <v>55</v>
      </c>
      <c r="E23" s="34"/>
      <c r="F23" s="38"/>
      <c r="G23" s="36"/>
      <c r="H23" s="36"/>
      <c r="I23" s="36"/>
      <c r="J23" s="248"/>
      <c r="K23" s="248"/>
      <c r="L23" s="39"/>
      <c r="M23" s="41"/>
      <c r="N23" s="38"/>
      <c r="O23" s="381">
        <v>0</v>
      </c>
      <c r="P23" s="87"/>
      <c r="Q23" s="36">
        <f t="shared" si="1"/>
        <v>0</v>
      </c>
    </row>
    <row r="24" spans="1:17" ht="16.5" hidden="1">
      <c r="A24" s="42" t="s">
        <v>111</v>
      </c>
      <c r="B24" s="42"/>
      <c r="C24" s="42"/>
      <c r="D24" s="48"/>
      <c r="E24" s="34"/>
      <c r="F24" s="38"/>
      <c r="G24" s="36"/>
      <c r="H24" s="36"/>
      <c r="I24" s="36"/>
      <c r="J24" s="248"/>
      <c r="K24" s="248"/>
      <c r="L24" s="39"/>
      <c r="M24" s="41"/>
      <c r="N24" s="38"/>
      <c r="O24" s="36">
        <v>0</v>
      </c>
      <c r="P24" s="87"/>
      <c r="Q24" s="36">
        <f t="shared" si="1"/>
        <v>0</v>
      </c>
    </row>
    <row r="25" spans="1:17" ht="16.5" hidden="1">
      <c r="A25" s="42" t="s">
        <v>112</v>
      </c>
      <c r="B25" s="42"/>
      <c r="C25" s="42"/>
      <c r="D25" s="48"/>
      <c r="E25" s="34"/>
      <c r="F25" s="38"/>
      <c r="G25" s="36"/>
      <c r="H25" s="36"/>
      <c r="I25" s="36"/>
      <c r="J25" s="248"/>
      <c r="K25" s="248"/>
      <c r="L25" s="39"/>
      <c r="M25" s="41"/>
      <c r="N25" s="38"/>
      <c r="O25" s="36">
        <v>0</v>
      </c>
      <c r="P25" s="87"/>
      <c r="Q25" s="36">
        <f t="shared" si="1"/>
        <v>0</v>
      </c>
    </row>
    <row r="26" spans="1:17" ht="16.5" hidden="1">
      <c r="A26" s="42" t="s">
        <v>113</v>
      </c>
      <c r="B26" s="42"/>
      <c r="C26" s="42"/>
      <c r="D26" s="48"/>
      <c r="E26" s="34"/>
      <c r="F26" s="38"/>
      <c r="G26" s="36"/>
      <c r="H26" s="36"/>
      <c r="I26" s="36"/>
      <c r="J26" s="248"/>
      <c r="K26" s="248"/>
      <c r="L26" s="39"/>
      <c r="M26" s="41"/>
      <c r="N26" s="38"/>
      <c r="O26" s="36">
        <v>0</v>
      </c>
      <c r="P26" s="87"/>
      <c r="Q26" s="36">
        <f t="shared" si="1"/>
        <v>0</v>
      </c>
    </row>
    <row r="27" spans="1:17" ht="16.5" hidden="1">
      <c r="A27" s="42" t="s">
        <v>114</v>
      </c>
      <c r="B27" s="42"/>
      <c r="C27" s="42"/>
      <c r="D27" s="48"/>
      <c r="E27" s="34"/>
      <c r="F27" s="38"/>
      <c r="G27" s="36"/>
      <c r="H27" s="36"/>
      <c r="I27" s="36"/>
      <c r="J27" s="248"/>
      <c r="K27" s="248"/>
      <c r="L27" s="39"/>
      <c r="M27" s="41"/>
      <c r="N27" s="38"/>
      <c r="O27" s="381">
        <v>0</v>
      </c>
      <c r="P27" s="87"/>
      <c r="Q27" s="36">
        <f t="shared" si="1"/>
        <v>0</v>
      </c>
    </row>
    <row r="28" spans="1:17" ht="16.5">
      <c r="A28" s="42" t="s">
        <v>56</v>
      </c>
      <c r="B28" s="42"/>
      <c r="C28" s="365" t="s">
        <v>24</v>
      </c>
      <c r="D28" s="369" t="s">
        <v>194</v>
      </c>
      <c r="E28" s="34">
        <v>5</v>
      </c>
      <c r="F28" s="357">
        <f>SUM(G28:J28)*15</f>
        <v>60</v>
      </c>
      <c r="G28" s="367" t="s">
        <v>30</v>
      </c>
      <c r="H28" s="367"/>
      <c r="I28" s="367"/>
      <c r="J28" s="364">
        <v>4</v>
      </c>
      <c r="K28" s="364" t="s">
        <v>53</v>
      </c>
      <c r="L28" s="370"/>
      <c r="M28" s="43">
        <f>IF(L28="кп",3,IF(L28="кр",2,IF(L28="кз",1,IF(L28="р",0.5,""))))</f>
      </c>
      <c r="N28" s="38">
        <f>O28+P28+Q28</f>
        <v>67</v>
      </c>
      <c r="O28" s="36">
        <v>40</v>
      </c>
      <c r="P28" s="87">
        <f>IF(L28="кп",60,IF(L28="кр",40,IF(L28="кз",20,IF(L28="р",10,0))))</f>
        <v>0</v>
      </c>
      <c r="Q28" s="36">
        <v>27</v>
      </c>
    </row>
    <row r="29" spans="1:17" ht="16.5">
      <c r="A29" s="42" t="s">
        <v>57</v>
      </c>
      <c r="B29" s="42"/>
      <c r="C29" s="365" t="s">
        <v>24</v>
      </c>
      <c r="D29" s="369" t="s">
        <v>195</v>
      </c>
      <c r="E29" s="34">
        <v>5</v>
      </c>
      <c r="F29" s="357">
        <f>SUM(G29:J29)*15</f>
        <v>60</v>
      </c>
      <c r="G29" s="367" t="s">
        <v>30</v>
      </c>
      <c r="H29" s="367"/>
      <c r="I29" s="367"/>
      <c r="J29" s="364">
        <v>4</v>
      </c>
      <c r="K29" s="364" t="s">
        <v>53</v>
      </c>
      <c r="L29" s="370"/>
      <c r="M29" s="43">
        <f>IF(L29="кп",3,IF(L29="кр",2,IF(L29="кз",1,IF(L29="р",0.5,""))))</f>
      </c>
      <c r="N29" s="38">
        <f>O29+P29+Q29</f>
        <v>67</v>
      </c>
      <c r="O29" s="36">
        <v>40</v>
      </c>
      <c r="P29" s="87">
        <f>IF(L29="кп",60,IF(L29="кр",40,IF(L29="кз",20,IF(L29="р",10,0))))</f>
        <v>0</v>
      </c>
      <c r="Q29" s="36">
        <v>27</v>
      </c>
    </row>
    <row r="30" spans="1:17" ht="16.5" hidden="1">
      <c r="A30" s="42" t="s">
        <v>58</v>
      </c>
      <c r="B30" s="42"/>
      <c r="C30" s="365"/>
      <c r="D30" s="369"/>
      <c r="E30" s="34"/>
      <c r="F30" s="357"/>
      <c r="G30" s="367"/>
      <c r="H30" s="367"/>
      <c r="I30" s="367"/>
      <c r="J30" s="364"/>
      <c r="K30" s="364"/>
      <c r="L30" s="370"/>
      <c r="M30" s="43"/>
      <c r="N30" s="38"/>
      <c r="O30" s="36"/>
      <c r="P30" s="87"/>
      <c r="Q30" s="50"/>
    </row>
    <row r="31" spans="1:17" ht="16.5" hidden="1">
      <c r="A31" s="42" t="s">
        <v>59</v>
      </c>
      <c r="B31" s="42"/>
      <c r="C31" s="365"/>
      <c r="D31" s="369"/>
      <c r="E31" s="34"/>
      <c r="F31" s="357"/>
      <c r="G31" s="367"/>
      <c r="H31" s="367"/>
      <c r="I31" s="367"/>
      <c r="J31" s="364"/>
      <c r="K31" s="364"/>
      <c r="L31" s="370"/>
      <c r="M31" s="43"/>
      <c r="N31" s="38"/>
      <c r="O31" s="36"/>
      <c r="P31" s="87"/>
      <c r="Q31" s="36"/>
    </row>
    <row r="32" spans="1:17" ht="33">
      <c r="A32" s="453" t="s">
        <v>64</v>
      </c>
      <c r="B32" s="453"/>
      <c r="C32" s="453"/>
      <c r="D32" s="453"/>
      <c r="E32" s="322">
        <v>30</v>
      </c>
      <c r="F32" s="322">
        <f>SUM(F9:F28)</f>
        <v>330</v>
      </c>
      <c r="G32" s="322">
        <f>SUM(G9:G28)</f>
        <v>9</v>
      </c>
      <c r="H32" s="322">
        <f>SUM(H9:H28)</f>
        <v>4</v>
      </c>
      <c r="I32" s="322">
        <f>SUM(I9:I28)</f>
        <v>2</v>
      </c>
      <c r="J32" s="322">
        <f>SUM(J9:J28)</f>
        <v>7</v>
      </c>
      <c r="K32" s="371" t="s">
        <v>142</v>
      </c>
      <c r="L32" s="371" t="s">
        <v>314</v>
      </c>
      <c r="M32" s="372">
        <f>SUM(M9:M19,M24)</f>
        <v>1</v>
      </c>
      <c r="N32" s="373">
        <f>800-F32</f>
        <v>470</v>
      </c>
      <c r="O32" s="374">
        <f>800-F32-P32-Q32</f>
        <v>250</v>
      </c>
      <c r="P32" s="373">
        <f>SUM(P9:P19)+P24</f>
        <v>20</v>
      </c>
      <c r="Q32" s="373">
        <f>SUM(Q9:Q28)</f>
        <v>200</v>
      </c>
    </row>
    <row r="33" spans="1:17" ht="16.5">
      <c r="A33" s="36"/>
      <c r="B33" s="42"/>
      <c r="C33" s="42" t="s">
        <v>61</v>
      </c>
      <c r="D33" s="45" t="s">
        <v>62</v>
      </c>
      <c r="E33" s="36">
        <v>1</v>
      </c>
      <c r="F33" s="36">
        <v>30</v>
      </c>
      <c r="G33" s="36"/>
      <c r="H33" s="36"/>
      <c r="I33" s="36"/>
      <c r="J33" s="36">
        <v>2</v>
      </c>
      <c r="K33" s="36" t="s">
        <v>50</v>
      </c>
      <c r="L33" s="36"/>
      <c r="M33" s="43"/>
      <c r="N33" s="109"/>
      <c r="O33" s="37"/>
      <c r="P33" s="36"/>
      <c r="Q33" s="36"/>
    </row>
    <row r="34" spans="1:17" ht="16.5">
      <c r="A34" s="254"/>
      <c r="B34" s="266"/>
      <c r="C34" s="266"/>
      <c r="D34" s="382"/>
      <c r="E34" s="254"/>
      <c r="F34" s="254"/>
      <c r="G34" s="254"/>
      <c r="H34" s="254"/>
      <c r="I34" s="254"/>
      <c r="J34" s="254"/>
      <c r="K34" s="254"/>
      <c r="L34" s="254"/>
      <c r="M34" s="383"/>
      <c r="N34" s="384"/>
      <c r="O34" s="385"/>
      <c r="P34" s="254"/>
      <c r="Q34" s="254"/>
    </row>
    <row r="36" spans="10:15" ht="15.75">
      <c r="J36" s="149" t="s">
        <v>89</v>
      </c>
      <c r="K36" s="149"/>
      <c r="L36" s="149"/>
      <c r="M36" s="149"/>
      <c r="N36" s="149"/>
      <c r="O36" s="149"/>
    </row>
    <row r="37" spans="10:15" ht="15.75">
      <c r="J37" s="149"/>
      <c r="K37" s="149"/>
      <c r="L37" s="149" t="s">
        <v>188</v>
      </c>
      <c r="M37" s="149"/>
      <c r="N37" s="149"/>
      <c r="O37" s="149"/>
    </row>
  </sheetData>
  <sheetProtection/>
  <mergeCells count="30">
    <mergeCell ref="A32:D32"/>
    <mergeCell ref="AA2:AA4"/>
    <mergeCell ref="AB2:AB4"/>
    <mergeCell ref="Y2:Y4"/>
    <mergeCell ref="X2:X4"/>
    <mergeCell ref="H3:H4"/>
    <mergeCell ref="I3:I4"/>
    <mergeCell ref="O3:O4"/>
    <mergeCell ref="Z2:Z4"/>
    <mergeCell ref="V2:V4"/>
    <mergeCell ref="W2:W4"/>
    <mergeCell ref="S2:S4"/>
    <mergeCell ref="T2:T4"/>
    <mergeCell ref="U2:U4"/>
    <mergeCell ref="F2:F4"/>
    <mergeCell ref="J3:J4"/>
    <mergeCell ref="L2:M3"/>
    <mergeCell ref="N2:Q2"/>
    <mergeCell ref="P3:P4"/>
    <mergeCell ref="G2:J2"/>
    <mergeCell ref="A1:Q1"/>
    <mergeCell ref="A2:A4"/>
    <mergeCell ref="B2:B4"/>
    <mergeCell ref="C2:C4"/>
    <mergeCell ref="D2:D4"/>
    <mergeCell ref="E2:E4"/>
    <mergeCell ref="K2:K4"/>
    <mergeCell ref="Q3:Q4"/>
    <mergeCell ref="N3:N4"/>
    <mergeCell ref="G3:G4"/>
  </mergeCells>
  <printOptions horizontalCentered="1"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selection activeCell="AG10" sqref="AG10"/>
    </sheetView>
  </sheetViews>
  <sheetFormatPr defaultColWidth="9.00390625" defaultRowHeight="13.5"/>
  <cols>
    <col min="1" max="1" width="3.25390625" style="84" customWidth="1"/>
    <col min="2" max="2" width="4.0039062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1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40" t="s">
        <v>231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59"/>
      <c r="B6" s="59"/>
      <c r="C6" s="59"/>
      <c r="D6" s="61"/>
      <c r="E6" s="59"/>
      <c r="F6" s="59"/>
      <c r="G6" s="59"/>
      <c r="H6" s="59"/>
      <c r="I6" s="59"/>
      <c r="J6" s="59"/>
      <c r="K6" s="68"/>
      <c r="L6" s="59"/>
      <c r="M6" s="74"/>
      <c r="N6" s="59"/>
      <c r="O6" s="59"/>
      <c r="P6" s="59"/>
      <c r="Q6" s="59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134" t="s">
        <v>30</v>
      </c>
      <c r="B7" s="135" t="s">
        <v>30</v>
      </c>
      <c r="C7" s="135" t="s">
        <v>30</v>
      </c>
      <c r="D7" s="136" t="s">
        <v>65</v>
      </c>
      <c r="E7" s="134"/>
      <c r="F7" s="134"/>
      <c r="G7" s="134"/>
      <c r="H7" s="134"/>
      <c r="I7" s="134"/>
      <c r="J7" s="134"/>
      <c r="K7" s="134"/>
      <c r="L7" s="134"/>
      <c r="M7" s="137"/>
      <c r="N7" s="134"/>
      <c r="O7" s="134"/>
      <c r="P7" s="134"/>
      <c r="Q7" s="134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134"/>
      <c r="B8" s="135"/>
      <c r="C8" s="135"/>
      <c r="D8" s="192" t="s">
        <v>49</v>
      </c>
      <c r="E8" s="134"/>
      <c r="F8" s="134"/>
      <c r="G8" s="134"/>
      <c r="H8" s="134"/>
      <c r="I8" s="134"/>
      <c r="J8" s="134"/>
      <c r="K8" s="134"/>
      <c r="L8" s="134"/>
      <c r="M8" s="137"/>
      <c r="N8" s="193"/>
      <c r="O8" s="194"/>
      <c r="P8" s="134"/>
      <c r="Q8" s="134"/>
      <c r="R8" s="77"/>
      <c r="S8" s="85">
        <v>120</v>
      </c>
      <c r="T8" s="86"/>
      <c r="U8" s="79"/>
      <c r="V8" s="87"/>
      <c r="W8" s="80"/>
      <c r="X8" s="88">
        <v>200</v>
      </c>
      <c r="Y8" s="89"/>
      <c r="Z8" s="83"/>
      <c r="AA8" s="90">
        <v>30</v>
      </c>
      <c r="AB8" s="46"/>
    </row>
    <row r="9" spans="1:30" s="97" customFormat="1" ht="22.5" customHeight="1">
      <c r="A9" s="36">
        <v>1</v>
      </c>
      <c r="B9" s="42"/>
      <c r="C9" s="378" t="s">
        <v>143</v>
      </c>
      <c r="D9" s="363" t="s">
        <v>144</v>
      </c>
      <c r="E9" s="38">
        <v>4</v>
      </c>
      <c r="F9" s="38">
        <f aca="true" t="shared" si="0" ref="F9:F18">(G9+H9+I9+J9)*15</f>
        <v>45</v>
      </c>
      <c r="G9" s="364">
        <v>2</v>
      </c>
      <c r="H9" s="364"/>
      <c r="I9" s="364"/>
      <c r="J9" s="364">
        <v>1</v>
      </c>
      <c r="K9" s="364" t="s">
        <v>51</v>
      </c>
      <c r="L9" s="364"/>
      <c r="M9" s="41">
        <f aca="true" t="shared" si="1" ref="M9:M23">IF(L9="кп",3,IF(L9="кр",2,IF(L9="кз",1,IF(L9="р",0.5,""))))</f>
      </c>
      <c r="N9" s="38">
        <f>SUM(O9:Q9)</f>
        <v>62</v>
      </c>
      <c r="O9" s="50">
        <v>31</v>
      </c>
      <c r="P9" s="87">
        <f aca="true" t="shared" si="2" ref="P9:P18">IF(L9="кп",60,IF(L9="кр",40,IF(L9="кз",20,IF(L9="р",10,0))))</f>
        <v>0</v>
      </c>
      <c r="Q9" s="36">
        <v>31</v>
      </c>
      <c r="R9" s="93"/>
      <c r="S9" s="36" t="e">
        <f>#REF!*120/390</f>
        <v>#REF!</v>
      </c>
      <c r="T9" s="50" t="e">
        <f>INT(S9+0.5)</f>
        <v>#REF!</v>
      </c>
      <c r="U9" s="94" t="e">
        <f>SUM(#REF!)</f>
        <v>#REF!</v>
      </c>
      <c r="V9" s="87" t="e">
        <f>IF(#REF!="то",2,IF(#REF!="и",3,IF(#REF!="к",1,0)))</f>
        <v>#REF!</v>
      </c>
      <c r="W9" s="49" t="e">
        <f>U9*V9</f>
        <v>#REF!</v>
      </c>
      <c r="X9" s="41" t="e">
        <f>$X$8*W9/#REF!</f>
        <v>#REF!</v>
      </c>
      <c r="Y9" s="50" t="e">
        <f>INT(X9+0.5)</f>
        <v>#REF!</v>
      </c>
      <c r="Z9" s="95" t="e">
        <f>#REF!+#REF!</f>
        <v>#REF!</v>
      </c>
      <c r="AA9" s="96" t="e">
        <f>$AA$8*Z9/#REF!</f>
        <v>#REF!</v>
      </c>
      <c r="AB9" s="34" t="e">
        <f>INT(AA9+0.5)</f>
        <v>#REF!</v>
      </c>
      <c r="AD9" s="98"/>
    </row>
    <row r="10" spans="1:30" s="97" customFormat="1" ht="22.5" customHeight="1">
      <c r="A10" s="36">
        <v>2</v>
      </c>
      <c r="B10" s="42"/>
      <c r="C10" s="389" t="s">
        <v>138</v>
      </c>
      <c r="D10" s="363" t="s">
        <v>145</v>
      </c>
      <c r="E10" s="38">
        <v>5</v>
      </c>
      <c r="F10" s="38">
        <f t="shared" si="0"/>
        <v>45</v>
      </c>
      <c r="G10" s="364">
        <v>2</v>
      </c>
      <c r="H10" s="364"/>
      <c r="I10" s="364">
        <v>1</v>
      </c>
      <c r="J10" s="364"/>
      <c r="K10" s="364" t="s">
        <v>51</v>
      </c>
      <c r="L10" s="364" t="s">
        <v>52</v>
      </c>
      <c r="M10" s="41">
        <f t="shared" si="1"/>
        <v>1</v>
      </c>
      <c r="N10" s="38">
        <f>SUM(O10:Q10)</f>
        <v>82</v>
      </c>
      <c r="O10" s="50">
        <v>31</v>
      </c>
      <c r="P10" s="87">
        <f t="shared" si="2"/>
        <v>20</v>
      </c>
      <c r="Q10" s="36">
        <v>31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22.5" customHeight="1">
      <c r="A11" s="36">
        <v>3</v>
      </c>
      <c r="B11" s="42"/>
      <c r="C11" s="389" t="s">
        <v>138</v>
      </c>
      <c r="D11" s="363" t="s">
        <v>146</v>
      </c>
      <c r="E11" s="38">
        <v>5</v>
      </c>
      <c r="F11" s="38">
        <f t="shared" si="0"/>
        <v>60</v>
      </c>
      <c r="G11" s="364">
        <v>2</v>
      </c>
      <c r="H11" s="364"/>
      <c r="I11" s="364">
        <v>2</v>
      </c>
      <c r="J11" s="364"/>
      <c r="K11" s="364" t="s">
        <v>53</v>
      </c>
      <c r="L11" s="359"/>
      <c r="M11" s="41">
        <f t="shared" si="1"/>
      </c>
      <c r="N11" s="38">
        <f>SUM(O11:Q11)</f>
        <v>70</v>
      </c>
      <c r="O11" s="50">
        <v>42</v>
      </c>
      <c r="P11" s="87">
        <f t="shared" si="2"/>
        <v>0</v>
      </c>
      <c r="Q11" s="36">
        <v>28</v>
      </c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0" s="97" customFormat="1" ht="16.5">
      <c r="A12" s="36">
        <v>4</v>
      </c>
      <c r="B12" s="42"/>
      <c r="C12" s="378" t="s">
        <v>147</v>
      </c>
      <c r="D12" s="380" t="s">
        <v>211</v>
      </c>
      <c r="E12" s="38">
        <v>5</v>
      </c>
      <c r="F12" s="38">
        <f t="shared" si="0"/>
        <v>60</v>
      </c>
      <c r="G12" s="364">
        <v>2</v>
      </c>
      <c r="H12" s="364"/>
      <c r="I12" s="364">
        <v>2</v>
      </c>
      <c r="J12" s="364"/>
      <c r="K12" s="364" t="s">
        <v>51</v>
      </c>
      <c r="L12" s="364"/>
      <c r="M12" s="41">
        <f t="shared" si="1"/>
      </c>
      <c r="N12" s="38">
        <f>SUM(O12:Q12)</f>
        <v>83</v>
      </c>
      <c r="O12" s="50">
        <v>42</v>
      </c>
      <c r="P12" s="87">
        <f t="shared" si="2"/>
        <v>0</v>
      </c>
      <c r="Q12" s="36">
        <v>41</v>
      </c>
      <c r="R12" s="93"/>
      <c r="S12" s="36"/>
      <c r="T12" s="50"/>
      <c r="U12" s="94"/>
      <c r="V12" s="87"/>
      <c r="W12" s="49"/>
      <c r="X12" s="41"/>
      <c r="Y12" s="50"/>
      <c r="Z12" s="95"/>
      <c r="AA12" s="96"/>
      <c r="AB12" s="34"/>
      <c r="AD12" s="98"/>
    </row>
    <row r="13" spans="1:30" s="97" customFormat="1" ht="22.5" customHeight="1">
      <c r="A13" s="36">
        <v>5</v>
      </c>
      <c r="B13" s="42"/>
      <c r="C13" s="378" t="s">
        <v>148</v>
      </c>
      <c r="D13" s="380" t="s">
        <v>149</v>
      </c>
      <c r="E13" s="38">
        <v>6</v>
      </c>
      <c r="F13" s="38">
        <f t="shared" si="0"/>
        <v>60</v>
      </c>
      <c r="G13" s="364">
        <v>2</v>
      </c>
      <c r="H13" s="364">
        <v>2</v>
      </c>
      <c r="I13" s="364"/>
      <c r="J13" s="364"/>
      <c r="K13" s="364" t="s">
        <v>53</v>
      </c>
      <c r="L13" s="364" t="s">
        <v>52</v>
      </c>
      <c r="M13" s="41">
        <f t="shared" si="1"/>
        <v>1</v>
      </c>
      <c r="N13" s="38">
        <f>SUM(O13:Q13)</f>
        <v>90</v>
      </c>
      <c r="O13" s="50">
        <v>42</v>
      </c>
      <c r="P13" s="87">
        <f t="shared" si="2"/>
        <v>20</v>
      </c>
      <c r="Q13" s="36">
        <v>28</v>
      </c>
      <c r="R13" s="93"/>
      <c r="S13" s="36"/>
      <c r="T13" s="50"/>
      <c r="U13" s="94"/>
      <c r="V13" s="87"/>
      <c r="W13" s="49"/>
      <c r="X13" s="41"/>
      <c r="Y13" s="50"/>
      <c r="Z13" s="95"/>
      <c r="AA13" s="96"/>
      <c r="AB13" s="34"/>
      <c r="AD13" s="98"/>
    </row>
    <row r="14" spans="1:30" s="97" customFormat="1" ht="22.5" customHeight="1">
      <c r="A14" s="36">
        <v>6</v>
      </c>
      <c r="B14" s="42"/>
      <c r="C14" s="389" t="s">
        <v>155</v>
      </c>
      <c r="D14" s="363" t="s">
        <v>241</v>
      </c>
      <c r="E14" s="34">
        <v>5</v>
      </c>
      <c r="F14" s="38">
        <f t="shared" si="0"/>
        <v>60</v>
      </c>
      <c r="G14" s="364">
        <v>2</v>
      </c>
      <c r="H14" s="364">
        <v>1</v>
      </c>
      <c r="I14" s="364">
        <v>1</v>
      </c>
      <c r="J14" s="364"/>
      <c r="K14" s="364" t="s">
        <v>53</v>
      </c>
      <c r="L14" s="364"/>
      <c r="M14" s="41">
        <f t="shared" si="1"/>
      </c>
      <c r="N14" s="38">
        <f aca="true" t="shared" si="3" ref="N14:N28">SUM(O14:Q14)</f>
        <v>83</v>
      </c>
      <c r="O14" s="50">
        <v>42</v>
      </c>
      <c r="P14" s="87">
        <f t="shared" si="2"/>
        <v>0</v>
      </c>
      <c r="Q14" s="36">
        <v>41</v>
      </c>
      <c r="R14" s="93"/>
      <c r="S14" s="36"/>
      <c r="T14" s="50"/>
      <c r="U14" s="94"/>
      <c r="V14" s="87"/>
      <c r="W14" s="49"/>
      <c r="X14" s="41"/>
      <c r="Y14" s="50"/>
      <c r="Z14" s="95"/>
      <c r="AA14" s="96"/>
      <c r="AB14" s="34"/>
      <c r="AD14" s="98"/>
    </row>
    <row r="15" spans="1:17" ht="33" customHeight="1" hidden="1">
      <c r="A15" s="36">
        <v>7</v>
      </c>
      <c r="B15" s="42"/>
      <c r="C15" s="42"/>
      <c r="D15" s="40"/>
      <c r="E15" s="34"/>
      <c r="F15" s="38">
        <f t="shared" si="0"/>
        <v>0</v>
      </c>
      <c r="G15" s="36"/>
      <c r="H15" s="36"/>
      <c r="I15" s="36"/>
      <c r="J15" s="36"/>
      <c r="K15" s="36"/>
      <c r="L15" s="49"/>
      <c r="M15" s="41">
        <f t="shared" si="1"/>
      </c>
      <c r="N15" s="38">
        <f t="shared" si="3"/>
        <v>0</v>
      </c>
      <c r="O15" s="50"/>
      <c r="P15" s="87">
        <f t="shared" si="2"/>
        <v>0</v>
      </c>
      <c r="Q15" s="50">
        <v>0</v>
      </c>
    </row>
    <row r="16" spans="1:17" ht="16.5" hidden="1">
      <c r="A16" s="36">
        <v>8</v>
      </c>
      <c r="B16" s="42"/>
      <c r="C16" s="42"/>
      <c r="D16" s="40"/>
      <c r="E16" s="34"/>
      <c r="F16" s="38">
        <f t="shared" si="0"/>
        <v>0</v>
      </c>
      <c r="G16" s="36"/>
      <c r="H16" s="36"/>
      <c r="I16" s="36"/>
      <c r="J16" s="36"/>
      <c r="K16" s="36"/>
      <c r="L16" s="49"/>
      <c r="M16" s="41">
        <f t="shared" si="1"/>
      </c>
      <c r="N16" s="38">
        <f t="shared" si="3"/>
        <v>0</v>
      </c>
      <c r="O16" s="50"/>
      <c r="P16" s="87">
        <f t="shared" si="2"/>
        <v>0</v>
      </c>
      <c r="Q16" s="50">
        <v>0</v>
      </c>
    </row>
    <row r="17" spans="1:17" ht="16.5" hidden="1">
      <c r="A17" s="36">
        <v>9</v>
      </c>
      <c r="B17" s="42"/>
      <c r="C17" s="42"/>
      <c r="D17" s="40"/>
      <c r="E17" s="34"/>
      <c r="F17" s="38">
        <f t="shared" si="0"/>
        <v>0</v>
      </c>
      <c r="G17" s="36"/>
      <c r="H17" s="36"/>
      <c r="I17" s="36"/>
      <c r="J17" s="36"/>
      <c r="K17" s="36"/>
      <c r="L17" s="49"/>
      <c r="M17" s="41">
        <f t="shared" si="1"/>
      </c>
      <c r="N17" s="38">
        <f t="shared" si="3"/>
        <v>0</v>
      </c>
      <c r="O17" s="50"/>
      <c r="P17" s="87">
        <f t="shared" si="2"/>
        <v>0</v>
      </c>
      <c r="Q17" s="50">
        <v>0</v>
      </c>
    </row>
    <row r="18" spans="1:17" ht="16.5" hidden="1">
      <c r="A18" s="36">
        <v>10</v>
      </c>
      <c r="B18" s="42"/>
      <c r="C18" s="42"/>
      <c r="D18" s="40"/>
      <c r="E18" s="34"/>
      <c r="F18" s="38">
        <f t="shared" si="0"/>
        <v>0</v>
      </c>
      <c r="G18" s="36"/>
      <c r="H18" s="36"/>
      <c r="I18" s="36"/>
      <c r="J18" s="36"/>
      <c r="K18" s="36"/>
      <c r="L18" s="49"/>
      <c r="M18" s="41">
        <f t="shared" si="1"/>
      </c>
      <c r="N18" s="38">
        <f t="shared" si="3"/>
        <v>0</v>
      </c>
      <c r="O18" s="50"/>
      <c r="P18" s="87">
        <f t="shared" si="2"/>
        <v>0</v>
      </c>
      <c r="Q18" s="50">
        <v>0</v>
      </c>
    </row>
    <row r="19" spans="1:17" ht="16.5" hidden="1">
      <c r="A19" s="36"/>
      <c r="B19" s="42"/>
      <c r="C19" s="42"/>
      <c r="D19" s="48" t="s">
        <v>55</v>
      </c>
      <c r="E19" s="34"/>
      <c r="F19" s="36"/>
      <c r="G19" s="36"/>
      <c r="H19" s="36"/>
      <c r="I19" s="36"/>
      <c r="J19" s="36"/>
      <c r="K19" s="36"/>
      <c r="L19" s="36"/>
      <c r="M19" s="41">
        <f t="shared" si="1"/>
      </c>
      <c r="N19" s="38"/>
      <c r="O19" s="50"/>
      <c r="P19" s="87"/>
      <c r="Q19" s="41"/>
    </row>
    <row r="20" spans="1:17" ht="16.5" hidden="1">
      <c r="A20" s="42" t="s">
        <v>56</v>
      </c>
      <c r="B20" s="42"/>
      <c r="C20" s="42"/>
      <c r="D20" s="48"/>
      <c r="E20" s="34"/>
      <c r="F20" s="38">
        <f>(G20+H20+I20+J20)*15</f>
        <v>0</v>
      </c>
      <c r="G20" s="36"/>
      <c r="H20" s="36"/>
      <c r="I20" s="36"/>
      <c r="J20" s="36"/>
      <c r="K20" s="36"/>
      <c r="L20" s="39"/>
      <c r="M20" s="41">
        <f t="shared" si="1"/>
      </c>
      <c r="N20" s="38">
        <f t="shared" si="3"/>
        <v>0</v>
      </c>
      <c r="O20" s="50"/>
      <c r="P20" s="87">
        <f>IF(L20="кп",60,IF(L20="кр",40,IF(L20="кз",20,IF(L20="р",10,0))))</f>
        <v>0</v>
      </c>
      <c r="Q20" s="50">
        <v>0</v>
      </c>
    </row>
    <row r="21" spans="1:17" ht="16.5" hidden="1">
      <c r="A21" s="42" t="s">
        <v>57</v>
      </c>
      <c r="B21" s="42"/>
      <c r="C21" s="42"/>
      <c r="D21" s="48"/>
      <c r="E21" s="34"/>
      <c r="F21" s="38">
        <f>(G21+H21+I21+J21)*15</f>
        <v>0</v>
      </c>
      <c r="G21" s="36"/>
      <c r="H21" s="36"/>
      <c r="I21" s="36"/>
      <c r="J21" s="36"/>
      <c r="K21" s="36"/>
      <c r="L21" s="39"/>
      <c r="M21" s="41">
        <f t="shared" si="1"/>
      </c>
      <c r="N21" s="38">
        <f t="shared" si="3"/>
        <v>0</v>
      </c>
      <c r="O21" s="50"/>
      <c r="P21" s="87">
        <f>IF(L21="кп",60,IF(L21="кр",40,IF(L21="кз",20,IF(L21="р",10,0))))</f>
        <v>0</v>
      </c>
      <c r="Q21" s="50">
        <v>0</v>
      </c>
    </row>
    <row r="22" spans="1:17" ht="16.5" hidden="1">
      <c r="A22" s="42" t="s">
        <v>58</v>
      </c>
      <c r="B22" s="42"/>
      <c r="C22" s="42"/>
      <c r="D22" s="48"/>
      <c r="E22" s="34"/>
      <c r="F22" s="38">
        <f>(G22+H22+I22+J22)*15</f>
        <v>0</v>
      </c>
      <c r="G22" s="36"/>
      <c r="H22" s="36"/>
      <c r="I22" s="36"/>
      <c r="J22" s="36"/>
      <c r="K22" s="36"/>
      <c r="L22" s="39"/>
      <c r="M22" s="41">
        <f t="shared" si="1"/>
      </c>
      <c r="N22" s="38">
        <f t="shared" si="3"/>
        <v>0</v>
      </c>
      <c r="O22" s="50"/>
      <c r="P22" s="87">
        <f>IF(L22="кп",60,IF(L22="кр",40,IF(L22="кз",20,IF(L22="р",10,0))))</f>
        <v>0</v>
      </c>
      <c r="Q22" s="50">
        <v>0</v>
      </c>
    </row>
    <row r="23" spans="1:17" ht="16.5" hidden="1">
      <c r="A23" s="42" t="s">
        <v>59</v>
      </c>
      <c r="B23" s="42"/>
      <c r="C23" s="42"/>
      <c r="D23" s="48"/>
      <c r="E23" s="34"/>
      <c r="F23" s="38">
        <f>(G23+H23+I23+J23)*15</f>
        <v>0</v>
      </c>
      <c r="G23" s="36"/>
      <c r="H23" s="36"/>
      <c r="I23" s="36"/>
      <c r="J23" s="36"/>
      <c r="K23" s="36"/>
      <c r="L23" s="39"/>
      <c r="M23" s="41">
        <f t="shared" si="1"/>
      </c>
      <c r="N23" s="38">
        <f t="shared" si="3"/>
        <v>0</v>
      </c>
      <c r="O23" s="50"/>
      <c r="P23" s="87">
        <f>IF(L23="кп",60,IF(L23="кр",40,IF(L23="кз",20,IF(L23="р",10,0))))</f>
        <v>0</v>
      </c>
      <c r="Q23" s="50">
        <v>0</v>
      </c>
    </row>
    <row r="24" spans="1:17" ht="16.5" hidden="1">
      <c r="A24" s="42"/>
      <c r="B24" s="42"/>
      <c r="C24" s="42"/>
      <c r="D24" s="48" t="s">
        <v>55</v>
      </c>
      <c r="E24" s="34"/>
      <c r="F24" s="36"/>
      <c r="G24" s="36"/>
      <c r="H24" s="36"/>
      <c r="I24" s="36"/>
      <c r="J24" s="36"/>
      <c r="K24" s="36"/>
      <c r="L24" s="36"/>
      <c r="M24" s="41"/>
      <c r="N24" s="38"/>
      <c r="O24" s="381"/>
      <c r="P24" s="87"/>
      <c r="Q24" s="50"/>
    </row>
    <row r="25" spans="1:17" ht="16.5" hidden="1">
      <c r="A25" s="42" t="s">
        <v>111</v>
      </c>
      <c r="B25" s="42"/>
      <c r="C25" s="42"/>
      <c r="D25" s="48"/>
      <c r="E25" s="34"/>
      <c r="F25" s="38">
        <f>(G25+H25+I25+J25)*15</f>
        <v>0</v>
      </c>
      <c r="G25" s="36"/>
      <c r="H25" s="36"/>
      <c r="I25" s="36"/>
      <c r="J25" s="36"/>
      <c r="K25" s="36"/>
      <c r="L25" s="39"/>
      <c r="M25" s="41">
        <f>IF(L25="кп",3,IF(L25="кр",2,IF(L25="кз",1,IF(L25="р",0.5,""))))</f>
      </c>
      <c r="N25" s="38">
        <f t="shared" si="3"/>
        <v>0</v>
      </c>
      <c r="O25" s="50"/>
      <c r="P25" s="87">
        <f>IF(L25="кп",60,IF(L25="кр",40,IF(L25="кз",20,IF(L25="р",10,0))))</f>
        <v>0</v>
      </c>
      <c r="Q25" s="50">
        <v>0</v>
      </c>
    </row>
    <row r="26" spans="1:17" ht="16.5" hidden="1">
      <c r="A26" s="42" t="s">
        <v>112</v>
      </c>
      <c r="B26" s="42"/>
      <c r="C26" s="42"/>
      <c r="D26" s="48"/>
      <c r="E26" s="34"/>
      <c r="F26" s="38">
        <f>(G26+H26+I26+J26)*15</f>
        <v>0</v>
      </c>
      <c r="G26" s="36"/>
      <c r="H26" s="36"/>
      <c r="I26" s="36"/>
      <c r="J26" s="36"/>
      <c r="K26" s="36"/>
      <c r="L26" s="39"/>
      <c r="M26" s="41">
        <f>IF(L26="кп",3,IF(L26="кр",2,IF(L26="кз",1,IF(L26="р",0.5,""))))</f>
      </c>
      <c r="N26" s="38">
        <f t="shared" si="3"/>
        <v>0</v>
      </c>
      <c r="O26" s="50"/>
      <c r="P26" s="87">
        <f>IF(L26="кп",60,IF(L26="кр",40,IF(L26="кз",20,IF(L26="р",10,0))))</f>
        <v>0</v>
      </c>
      <c r="Q26" s="50">
        <v>0</v>
      </c>
    </row>
    <row r="27" spans="1:17" ht="16.5" hidden="1">
      <c r="A27" s="42" t="s">
        <v>113</v>
      </c>
      <c r="B27" s="42"/>
      <c r="C27" s="42"/>
      <c r="D27" s="48"/>
      <c r="E27" s="34"/>
      <c r="F27" s="38">
        <f>(G27+H27+I27+J27)*15</f>
        <v>0</v>
      </c>
      <c r="G27" s="36"/>
      <c r="H27" s="36"/>
      <c r="I27" s="36"/>
      <c r="J27" s="36"/>
      <c r="K27" s="36"/>
      <c r="L27" s="39"/>
      <c r="M27" s="41">
        <f>IF(L27="кп",3,IF(L27="кр",2,IF(L27="кз",1,IF(L27="р",0.5,""))))</f>
      </c>
      <c r="N27" s="38">
        <f t="shared" si="3"/>
        <v>0</v>
      </c>
      <c r="O27" s="50"/>
      <c r="P27" s="87">
        <f>IF(L27="кп",60,IF(L27="кр",40,IF(L27="кз",20,IF(L27="р",10,0))))</f>
        <v>0</v>
      </c>
      <c r="Q27" s="50">
        <v>0</v>
      </c>
    </row>
    <row r="28" spans="1:17" ht="16.5" hidden="1">
      <c r="A28" s="42" t="s">
        <v>114</v>
      </c>
      <c r="B28" s="42"/>
      <c r="C28" s="42"/>
      <c r="D28" s="48"/>
      <c r="E28" s="34"/>
      <c r="F28" s="38">
        <f>(G28+H28+I28+J28)*15</f>
        <v>0</v>
      </c>
      <c r="G28" s="36"/>
      <c r="H28" s="36"/>
      <c r="I28" s="36"/>
      <c r="J28" s="36"/>
      <c r="K28" s="36"/>
      <c r="L28" s="39"/>
      <c r="M28" s="41">
        <f>IF(L28="кп",3,IF(L28="кр",2,IF(L28="кз",1,IF(L28="р",0.5,""))))</f>
      </c>
      <c r="N28" s="38">
        <f t="shared" si="3"/>
        <v>0</v>
      </c>
      <c r="O28" s="50"/>
      <c r="P28" s="87">
        <f>IF(L28="кп",60,IF(L28="кр",40,IF(L28="кз",20,IF(L28="р",10,0))))</f>
        <v>0</v>
      </c>
      <c r="Q28" s="50">
        <v>0</v>
      </c>
    </row>
    <row r="29" spans="1:17" ht="33">
      <c r="A29" s="453" t="s">
        <v>66</v>
      </c>
      <c r="B29" s="453"/>
      <c r="C29" s="453"/>
      <c r="D29" s="453"/>
      <c r="E29" s="35">
        <v>30</v>
      </c>
      <c r="F29" s="373">
        <f>SUM(F9:F20)+F25</f>
        <v>330</v>
      </c>
      <c r="G29" s="322">
        <f>SUM(G9:G20)+G25</f>
        <v>12</v>
      </c>
      <c r="H29" s="322">
        <f>SUM(H9:H20)+H25</f>
        <v>3</v>
      </c>
      <c r="I29" s="322">
        <f>SUM(I9:I20)+I25</f>
        <v>6</v>
      </c>
      <c r="J29" s="322">
        <f>SUM(J9:J20)+J25</f>
        <v>1</v>
      </c>
      <c r="K29" s="371" t="s">
        <v>235</v>
      </c>
      <c r="L29" s="371" t="s">
        <v>312</v>
      </c>
      <c r="M29" s="372">
        <f>SUM(M9:M20,M25)</f>
        <v>2</v>
      </c>
      <c r="N29" s="373">
        <f>800-F29</f>
        <v>470</v>
      </c>
      <c r="O29" s="373">
        <v>230</v>
      </c>
      <c r="P29" s="373">
        <f>SUM(P9:P20)+P25</f>
        <v>40</v>
      </c>
      <c r="Q29" s="373">
        <f>SUM(Q9:Q20)+Q25</f>
        <v>200</v>
      </c>
    </row>
    <row r="30" spans="1:17" ht="16.5">
      <c r="A30" s="140"/>
      <c r="B30" s="141"/>
      <c r="C30" s="141" t="s">
        <v>61</v>
      </c>
      <c r="D30" s="222" t="s">
        <v>62</v>
      </c>
      <c r="E30" s="36">
        <v>1</v>
      </c>
      <c r="F30" s="140">
        <v>30</v>
      </c>
      <c r="G30" s="140"/>
      <c r="H30" s="140"/>
      <c r="I30" s="140"/>
      <c r="J30" s="140">
        <v>2</v>
      </c>
      <c r="K30" s="140" t="s">
        <v>50</v>
      </c>
      <c r="L30" s="140"/>
      <c r="M30" s="228"/>
      <c r="N30" s="223"/>
      <c r="O30" s="134"/>
      <c r="P30" s="140"/>
      <c r="Q30" s="140"/>
    </row>
    <row r="33" spans="10:15" ht="15.75">
      <c r="J33" s="148" t="s">
        <v>89</v>
      </c>
      <c r="K33" s="148"/>
      <c r="L33" s="148"/>
      <c r="M33" s="149"/>
      <c r="N33" s="149"/>
      <c r="O33" s="149"/>
    </row>
    <row r="34" spans="10:15" ht="15.75">
      <c r="J34" s="148"/>
      <c r="K34" s="149"/>
      <c r="L34" s="148" t="s">
        <v>188</v>
      </c>
      <c r="M34" s="148"/>
      <c r="N34" s="149"/>
      <c r="O34" s="149"/>
    </row>
  </sheetData>
  <sheetProtection/>
  <mergeCells count="30">
    <mergeCell ref="A29:D29"/>
    <mergeCell ref="L2:M3"/>
    <mergeCell ref="N2:Q2"/>
    <mergeCell ref="Q3:Q4"/>
    <mergeCell ref="G3:G4"/>
    <mergeCell ref="H3:H4"/>
    <mergeCell ref="I3:I4"/>
    <mergeCell ref="J3:J4"/>
    <mergeCell ref="N3:N4"/>
    <mergeCell ref="O3:O4"/>
    <mergeCell ref="P3:P4"/>
    <mergeCell ref="V2:V4"/>
    <mergeCell ref="A1:Q1"/>
    <mergeCell ref="A2:A4"/>
    <mergeCell ref="B2:B4"/>
    <mergeCell ref="C2:C4"/>
    <mergeCell ref="D2:D4"/>
    <mergeCell ref="E2:E4"/>
    <mergeCell ref="F2:F4"/>
    <mergeCell ref="G2:J2"/>
    <mergeCell ref="K2:K4"/>
    <mergeCell ref="AA2:AA4"/>
    <mergeCell ref="AB2:AB4"/>
    <mergeCell ref="W2:W4"/>
    <mergeCell ref="X2:X4"/>
    <mergeCell ref="Y2:Y4"/>
    <mergeCell ref="Z2:Z4"/>
    <mergeCell ref="S2:S4"/>
    <mergeCell ref="T2:T4"/>
    <mergeCell ref="U2:U4"/>
  </mergeCells>
  <printOptions horizontalCentered="1"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2" width="3.2539062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125" style="84" customWidth="1"/>
    <col min="14" max="14" width="5.625" style="84" bestFit="1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40" t="s">
        <v>231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134" t="s">
        <v>30</v>
      </c>
      <c r="B6" s="135" t="s">
        <v>30</v>
      </c>
      <c r="C6" s="135" t="s">
        <v>30</v>
      </c>
      <c r="D6" s="136" t="s">
        <v>67</v>
      </c>
      <c r="E6" s="134"/>
      <c r="F6" s="134"/>
      <c r="G6" s="134"/>
      <c r="H6" s="134"/>
      <c r="I6" s="134"/>
      <c r="J6" s="134"/>
      <c r="K6" s="134"/>
      <c r="L6" s="134"/>
      <c r="M6" s="137"/>
      <c r="N6" s="134"/>
      <c r="O6" s="134"/>
      <c r="P6" s="134"/>
      <c r="Q6" s="134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134"/>
      <c r="B7" s="135"/>
      <c r="C7" s="135"/>
      <c r="D7" s="192" t="s">
        <v>49</v>
      </c>
      <c r="E7" s="134"/>
      <c r="F7" s="134"/>
      <c r="G7" s="134"/>
      <c r="H7" s="134"/>
      <c r="I7" s="134"/>
      <c r="J7" s="134"/>
      <c r="K7" s="134"/>
      <c r="L7" s="134"/>
      <c r="M7" s="137"/>
      <c r="N7" s="193"/>
      <c r="O7" s="194"/>
      <c r="P7" s="134"/>
      <c r="Q7" s="134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36">
        <v>1</v>
      </c>
      <c r="B8" s="42"/>
      <c r="C8" s="378" t="s">
        <v>130</v>
      </c>
      <c r="D8" s="363" t="s">
        <v>233</v>
      </c>
      <c r="E8" s="38">
        <v>7</v>
      </c>
      <c r="F8" s="38">
        <f>(G8+H8+I8+J8)*15</f>
        <v>75</v>
      </c>
      <c r="G8" s="364">
        <v>3</v>
      </c>
      <c r="H8" s="364"/>
      <c r="I8" s="364">
        <v>2</v>
      </c>
      <c r="J8" s="364"/>
      <c r="K8" s="364" t="s">
        <v>51</v>
      </c>
      <c r="L8" s="359" t="s">
        <v>52</v>
      </c>
      <c r="M8" s="41">
        <f>IF(L8="кп",3,IF(L8="кр",2,IF(L8="кз",1,IF(L8="р",0.5,""))))</f>
        <v>1</v>
      </c>
      <c r="N8" s="38">
        <f>SUM(O8:Q8)</f>
        <v>118</v>
      </c>
      <c r="O8" s="50">
        <v>50</v>
      </c>
      <c r="P8" s="87">
        <f>IF(L8="кп",60,IF(L8="кр",40,IF(L8="кз",20,IF(L8="р",10,0))))</f>
        <v>20</v>
      </c>
      <c r="Q8" s="36">
        <v>48</v>
      </c>
      <c r="R8" s="77"/>
      <c r="S8" s="85">
        <v>120</v>
      </c>
      <c r="T8" s="86"/>
      <c r="U8" s="79"/>
      <c r="V8" s="87"/>
      <c r="W8" s="80"/>
      <c r="X8" s="88">
        <v>200</v>
      </c>
      <c r="Y8" s="89"/>
      <c r="Z8" s="83"/>
      <c r="AA8" s="90">
        <v>30</v>
      </c>
      <c r="AB8" s="46"/>
    </row>
    <row r="9" spans="1:30" s="97" customFormat="1" ht="22.5" customHeight="1">
      <c r="A9" s="36">
        <v>2</v>
      </c>
      <c r="B9" s="42"/>
      <c r="C9" s="378" t="s">
        <v>147</v>
      </c>
      <c r="D9" s="363" t="s">
        <v>234</v>
      </c>
      <c r="E9" s="38">
        <v>5</v>
      </c>
      <c r="F9" s="38">
        <f>(G9+H9+I9+J9)*15</f>
        <v>60</v>
      </c>
      <c r="G9" s="364">
        <v>2</v>
      </c>
      <c r="H9" s="364"/>
      <c r="I9" s="364"/>
      <c r="J9" s="364">
        <v>2</v>
      </c>
      <c r="K9" s="364" t="s">
        <v>53</v>
      </c>
      <c r="L9" s="359"/>
      <c r="M9" s="41">
        <f>IF(L9="кп",3,IF(L9="кр",2,IF(L9="кз",1,IF(L9="р",0.5,""))))</f>
      </c>
      <c r="N9" s="38">
        <f>SUM(O9:Q9)</f>
        <v>66</v>
      </c>
      <c r="O9" s="50">
        <v>40</v>
      </c>
      <c r="P9" s="87">
        <f>IF(L9="кп",60,IF(L9="кр",40,IF(L9="кз",20,IF(L9="р",10,0))))</f>
        <v>0</v>
      </c>
      <c r="Q9" s="36">
        <v>26</v>
      </c>
      <c r="R9" s="93"/>
      <c r="S9" s="36" t="e">
        <f>#REF!*120/390</f>
        <v>#REF!</v>
      </c>
      <c r="T9" s="50" t="e">
        <f>INT(S9+0.5)</f>
        <v>#REF!</v>
      </c>
      <c r="U9" s="94" t="e">
        <f>SUM(#REF!)</f>
        <v>#REF!</v>
      </c>
      <c r="V9" s="87" t="e">
        <f>IF(#REF!="то",2,IF(#REF!="и",3,IF(#REF!="к",1,0)))</f>
        <v>#REF!</v>
      </c>
      <c r="W9" s="49" t="e">
        <f>U9*V9</f>
        <v>#REF!</v>
      </c>
      <c r="X9" s="41" t="e">
        <f>$X$8*W9/$W$13</f>
        <v>#REF!</v>
      </c>
      <c r="Y9" s="50" t="e">
        <f>INT(X9+0.5)</f>
        <v>#REF!</v>
      </c>
      <c r="Z9" s="95" t="e">
        <f>#REF!+#REF!</f>
        <v>#REF!</v>
      </c>
      <c r="AA9" s="96" t="e">
        <f>$AA$8*Z9/$Z$13</f>
        <v>#REF!</v>
      </c>
      <c r="AB9" s="34" t="e">
        <f>INT(AA9+0.5)</f>
        <v>#REF!</v>
      </c>
      <c r="AD9" s="98"/>
    </row>
    <row r="10" spans="1:30" s="97" customFormat="1" ht="22.5" customHeight="1">
      <c r="A10" s="36">
        <v>3</v>
      </c>
      <c r="B10" s="42"/>
      <c r="C10" s="378" t="s">
        <v>130</v>
      </c>
      <c r="D10" s="363" t="s">
        <v>152</v>
      </c>
      <c r="E10" s="38">
        <v>6</v>
      </c>
      <c r="F10" s="38">
        <f>(G10+H10+I10+J10)*15</f>
        <v>60</v>
      </c>
      <c r="G10" s="364">
        <v>2</v>
      </c>
      <c r="H10" s="364"/>
      <c r="I10" s="364">
        <v>2</v>
      </c>
      <c r="J10" s="364"/>
      <c r="K10" s="364" t="s">
        <v>51</v>
      </c>
      <c r="L10" s="359"/>
      <c r="M10" s="41">
        <f>IF(L10="кп",3,IF(L10="кр",2,IF(L10="кз",1,IF(L10="р",0.5,""))))</f>
      </c>
      <c r="N10" s="38">
        <f>SUM(O10:Q10)</f>
        <v>79</v>
      </c>
      <c r="O10" s="50">
        <v>40</v>
      </c>
      <c r="P10" s="87">
        <f>IF(L10="кп",60,IF(L10="кр",40,IF(L10="кз",20,IF(L10="р",10,0))))</f>
        <v>0</v>
      </c>
      <c r="Q10" s="36">
        <v>39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22.5" customHeight="1">
      <c r="A11" s="36">
        <v>4</v>
      </c>
      <c r="B11" s="42"/>
      <c r="C11" s="378" t="s">
        <v>147</v>
      </c>
      <c r="D11" s="363" t="s">
        <v>212</v>
      </c>
      <c r="E11" s="38">
        <v>5</v>
      </c>
      <c r="F11" s="38">
        <f>(G11+H11+I11+J11)*15</f>
        <v>60</v>
      </c>
      <c r="G11" s="364">
        <v>2</v>
      </c>
      <c r="H11" s="364"/>
      <c r="I11" s="364"/>
      <c r="J11" s="364">
        <v>2</v>
      </c>
      <c r="K11" s="364" t="s">
        <v>51</v>
      </c>
      <c r="L11" s="359"/>
      <c r="M11" s="41">
        <f>IF(L11="кп",3,IF(L11="кр",2,IF(L11="кз",1,IF(L11="р",0.5,""))))</f>
      </c>
      <c r="N11" s="38">
        <f>SUM(O11:Q11)</f>
        <v>79</v>
      </c>
      <c r="O11" s="50">
        <v>40</v>
      </c>
      <c r="P11" s="87">
        <f>IF(L11="кп",60,IF(L11="кр",40,IF(L11="кз",20,IF(L11="р",10,0))))</f>
        <v>0</v>
      </c>
      <c r="Q11" s="36">
        <v>39</v>
      </c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0" s="97" customFormat="1" ht="36" customHeight="1">
      <c r="A12" s="36">
        <v>5</v>
      </c>
      <c r="B12" s="42"/>
      <c r="C12" s="389" t="s">
        <v>150</v>
      </c>
      <c r="D12" s="380" t="s">
        <v>236</v>
      </c>
      <c r="E12" s="38">
        <v>7</v>
      </c>
      <c r="F12" s="38">
        <f>(G12+H12+I12+J12)*15</f>
        <v>75</v>
      </c>
      <c r="G12" s="364">
        <v>3</v>
      </c>
      <c r="H12" s="364"/>
      <c r="I12" s="364">
        <v>2</v>
      </c>
      <c r="J12" s="364"/>
      <c r="K12" s="364" t="s">
        <v>51</v>
      </c>
      <c r="L12" s="359" t="s">
        <v>52</v>
      </c>
      <c r="M12" s="41">
        <f>IF(L12="кп",3,IF(L12="кр",2,IF(L12="кз",1,IF(L12="р",0.5,""))))</f>
        <v>1</v>
      </c>
      <c r="N12" s="38">
        <f>SUM(O12:Q12)</f>
        <v>118</v>
      </c>
      <c r="O12" s="50">
        <v>50</v>
      </c>
      <c r="P12" s="87">
        <f>IF(L12="кп",60,IF(L12="кр",40,IF(L12="кз",20,IF(L12="р",10,0))))</f>
        <v>20</v>
      </c>
      <c r="Q12" s="36">
        <v>48</v>
      </c>
      <c r="R12" s="93"/>
      <c r="S12" s="36"/>
      <c r="T12" s="50"/>
      <c r="U12" s="94"/>
      <c r="V12" s="87"/>
      <c r="W12" s="49"/>
      <c r="X12" s="41"/>
      <c r="Y12" s="50"/>
      <c r="Z12" s="95"/>
      <c r="AA12" s="96"/>
      <c r="AB12" s="34"/>
      <c r="AD12" s="98"/>
    </row>
    <row r="13" spans="1:28" s="97" customFormat="1" ht="12" customHeight="1" hidden="1">
      <c r="A13" s="140">
        <v>6</v>
      </c>
      <c r="B13" s="141"/>
      <c r="C13" s="345"/>
      <c r="D13" s="346"/>
      <c r="E13" s="34"/>
      <c r="F13" s="38"/>
      <c r="G13" s="340"/>
      <c r="H13" s="340"/>
      <c r="I13" s="340"/>
      <c r="J13" s="340"/>
      <c r="K13" s="340"/>
      <c r="L13" s="340"/>
      <c r="M13" s="142"/>
      <c r="N13" s="193"/>
      <c r="O13" s="194"/>
      <c r="P13" s="197"/>
      <c r="Q13" s="140"/>
      <c r="R13" s="93"/>
      <c r="S13" s="101" t="e">
        <f aca="true" t="shared" si="0" ref="S13:AB13">SUM(S9:S12)</f>
        <v>#REF!</v>
      </c>
      <c r="T13" s="102" t="e">
        <f t="shared" si="0"/>
        <v>#REF!</v>
      </c>
      <c r="U13" s="103" t="e">
        <f t="shared" si="0"/>
        <v>#REF!</v>
      </c>
      <c r="V13" s="104" t="e">
        <f t="shared" si="0"/>
        <v>#REF!</v>
      </c>
      <c r="W13" s="105" t="e">
        <f t="shared" si="0"/>
        <v>#REF!</v>
      </c>
      <c r="X13" s="106" t="e">
        <f t="shared" si="0"/>
        <v>#REF!</v>
      </c>
      <c r="Y13" s="107" t="e">
        <f t="shared" si="0"/>
        <v>#REF!</v>
      </c>
      <c r="Z13" s="108" t="e">
        <f t="shared" si="0"/>
        <v>#REF!</v>
      </c>
      <c r="AA13" s="101" t="e">
        <f t="shared" si="0"/>
        <v>#REF!</v>
      </c>
      <c r="AB13" s="101" t="e">
        <f t="shared" si="0"/>
        <v>#REF!</v>
      </c>
    </row>
    <row r="14" spans="1:17" ht="15" customHeight="1" hidden="1">
      <c r="A14" s="140">
        <v>7</v>
      </c>
      <c r="B14" s="141"/>
      <c r="C14" s="208"/>
      <c r="D14" s="32"/>
      <c r="E14" s="34"/>
      <c r="F14" s="38">
        <f>(G14+H14+I14+J14)*15</f>
        <v>0</v>
      </c>
      <c r="G14" s="33"/>
      <c r="H14" s="33"/>
      <c r="I14" s="33"/>
      <c r="J14" s="33"/>
      <c r="K14" s="33"/>
      <c r="L14" s="209"/>
      <c r="M14" s="142">
        <f aca="true" t="shared" si="1" ref="M14:M24">IF(L14="кп",3,IF(L14="кр",2,IF(L14="кз",1,IF(L14="р",0.5,""))))</f>
      </c>
      <c r="N14" s="193">
        <f>SUM(O15:Q15)</f>
        <v>0</v>
      </c>
      <c r="O14" s="194"/>
      <c r="P14" s="197">
        <f>IF(L14="кп",60,IF(L14="кр",40,IF(L14="кз",20,IF(L14="р",10,0))))</f>
        <v>0</v>
      </c>
      <c r="Q14" s="140">
        <v>0</v>
      </c>
    </row>
    <row r="15" spans="1:17" ht="16.5" hidden="1">
      <c r="A15" s="140">
        <v>8</v>
      </c>
      <c r="B15" s="141"/>
      <c r="C15" s="208"/>
      <c r="D15" s="32"/>
      <c r="E15" s="34"/>
      <c r="F15" s="38">
        <f>(G15+H15+I15+J15)*15</f>
        <v>0</v>
      </c>
      <c r="G15" s="33"/>
      <c r="H15" s="33"/>
      <c r="I15" s="33"/>
      <c r="J15" s="33"/>
      <c r="K15" s="33"/>
      <c r="L15" s="209"/>
      <c r="M15" s="142">
        <f t="shared" si="1"/>
      </c>
      <c r="N15" s="193">
        <f>SUM(O16:Q16)</f>
        <v>0</v>
      </c>
      <c r="O15" s="194"/>
      <c r="P15" s="197">
        <f>IF(L15="кп",60,IF(L15="кр",40,IF(L15="кз",20,IF(L15="р",10,0))))</f>
        <v>0</v>
      </c>
      <c r="Q15" s="140">
        <v>0</v>
      </c>
    </row>
    <row r="16" spans="1:17" ht="16.5" hidden="1">
      <c r="A16" s="140">
        <v>9</v>
      </c>
      <c r="B16" s="141"/>
      <c r="C16" s="208"/>
      <c r="D16" s="32"/>
      <c r="E16" s="34"/>
      <c r="F16" s="38">
        <f>(G16+H16+I16+J16)*15</f>
        <v>0</v>
      </c>
      <c r="G16" s="33"/>
      <c r="H16" s="33"/>
      <c r="I16" s="33"/>
      <c r="J16" s="33"/>
      <c r="K16" s="33"/>
      <c r="L16" s="209"/>
      <c r="M16" s="142">
        <f t="shared" si="1"/>
      </c>
      <c r="N16" s="193">
        <f>SUM(O17:Q17)</f>
        <v>0</v>
      </c>
      <c r="O16" s="194"/>
      <c r="P16" s="197">
        <f>IF(L16="кп",60,IF(L16="кр",40,IF(L16="кз",20,IF(L16="р",10,0))))</f>
        <v>0</v>
      </c>
      <c r="Q16" s="140">
        <v>0</v>
      </c>
    </row>
    <row r="17" spans="1:17" ht="16.5" hidden="1">
      <c r="A17" s="140">
        <v>10</v>
      </c>
      <c r="B17" s="141"/>
      <c r="C17" s="208"/>
      <c r="D17" s="32"/>
      <c r="E17" s="34"/>
      <c r="F17" s="38">
        <f>(G17+H17+I17+J17)*15</f>
        <v>0</v>
      </c>
      <c r="G17" s="33"/>
      <c r="H17" s="33"/>
      <c r="I17" s="33"/>
      <c r="J17" s="33"/>
      <c r="K17" s="33"/>
      <c r="L17" s="209"/>
      <c r="M17" s="142">
        <f t="shared" si="1"/>
      </c>
      <c r="N17" s="193">
        <f>SUM(O18:Q18)</f>
        <v>0</v>
      </c>
      <c r="O17" s="194"/>
      <c r="P17" s="197">
        <f>IF(L17="кп",60,IF(L17="кр",40,IF(L17="кз",20,IF(L17="р",10,0))))</f>
        <v>0</v>
      </c>
      <c r="Q17" s="140">
        <v>0</v>
      </c>
    </row>
    <row r="18" spans="1:17" ht="16.5" hidden="1">
      <c r="A18" s="140"/>
      <c r="B18" s="141"/>
      <c r="C18" s="141"/>
      <c r="D18" s="210" t="s">
        <v>55</v>
      </c>
      <c r="E18" s="34"/>
      <c r="F18" s="36"/>
      <c r="G18" s="140"/>
      <c r="H18" s="140"/>
      <c r="I18" s="140"/>
      <c r="J18" s="140"/>
      <c r="K18" s="140"/>
      <c r="L18" s="140"/>
      <c r="M18" s="142">
        <f t="shared" si="1"/>
      </c>
      <c r="N18" s="211"/>
      <c r="O18" s="194"/>
      <c r="P18" s="197"/>
      <c r="Q18" s="140"/>
    </row>
    <row r="19" spans="1:17" ht="16.5" hidden="1">
      <c r="A19" s="141" t="s">
        <v>56</v>
      </c>
      <c r="B19" s="141"/>
      <c r="C19" s="208"/>
      <c r="D19" s="214"/>
      <c r="E19" s="34"/>
      <c r="F19" s="38">
        <f>(G19+H19+I19+J19)*15</f>
        <v>0</v>
      </c>
      <c r="G19" s="33"/>
      <c r="H19" s="33"/>
      <c r="I19" s="33"/>
      <c r="J19" s="33"/>
      <c r="K19" s="33"/>
      <c r="L19" s="51"/>
      <c r="M19" s="142">
        <f t="shared" si="1"/>
      </c>
      <c r="N19" s="193">
        <f>SUM(O20:Q20)</f>
        <v>0</v>
      </c>
      <c r="O19" s="194"/>
      <c r="P19" s="197">
        <f>IF(L19="кп",60,IF(L19="кр",40,IF(L19="кз",20,IF(L19="р",10,0))))</f>
        <v>0</v>
      </c>
      <c r="Q19" s="140">
        <v>0</v>
      </c>
    </row>
    <row r="20" spans="1:17" ht="16.5" hidden="1">
      <c r="A20" s="141" t="s">
        <v>57</v>
      </c>
      <c r="B20" s="141"/>
      <c r="C20" s="208"/>
      <c r="D20" s="214"/>
      <c r="E20" s="34"/>
      <c r="F20" s="38">
        <f>(G20+H20+I20+J20)*15</f>
        <v>0</v>
      </c>
      <c r="G20" s="33"/>
      <c r="H20" s="33"/>
      <c r="I20" s="33"/>
      <c r="J20" s="33"/>
      <c r="K20" s="33"/>
      <c r="L20" s="51"/>
      <c r="M20" s="142">
        <f t="shared" si="1"/>
      </c>
      <c r="N20" s="193">
        <f>SUM(O21:Q21)</f>
        <v>0</v>
      </c>
      <c r="O20" s="194"/>
      <c r="P20" s="197">
        <f>IF(L20="кп",60,IF(L20="кр",40,IF(L20="кз",20,IF(L20="р",10,0))))</f>
        <v>0</v>
      </c>
      <c r="Q20" s="140">
        <v>0</v>
      </c>
    </row>
    <row r="21" spans="1:17" ht="16.5" hidden="1">
      <c r="A21" s="141" t="s">
        <v>58</v>
      </c>
      <c r="B21" s="141"/>
      <c r="C21" s="208"/>
      <c r="D21" s="214"/>
      <c r="E21" s="34"/>
      <c r="F21" s="38">
        <f>(G21+H21+I21+J21)*15</f>
        <v>0</v>
      </c>
      <c r="G21" s="33"/>
      <c r="H21" s="33"/>
      <c r="I21" s="33"/>
      <c r="J21" s="33"/>
      <c r="K21" s="33"/>
      <c r="L21" s="51"/>
      <c r="M21" s="142">
        <f t="shared" si="1"/>
      </c>
      <c r="N21" s="193">
        <f>SUM(O22:Q22)</f>
        <v>0</v>
      </c>
      <c r="O21" s="194"/>
      <c r="P21" s="197">
        <f>IF(L21="кп",60,IF(L21="кр",40,IF(L21="кз",20,IF(L21="р",10,0))))</f>
        <v>0</v>
      </c>
      <c r="Q21" s="140">
        <v>0</v>
      </c>
    </row>
    <row r="22" spans="1:17" ht="16.5" hidden="1">
      <c r="A22" s="141" t="s">
        <v>59</v>
      </c>
      <c r="B22" s="141"/>
      <c r="C22" s="208"/>
      <c r="D22" s="214"/>
      <c r="E22" s="34"/>
      <c r="F22" s="38">
        <f>(G22+H22+I22+J22)*15</f>
        <v>0</v>
      </c>
      <c r="G22" s="33"/>
      <c r="H22" s="33"/>
      <c r="I22" s="33"/>
      <c r="J22" s="33"/>
      <c r="K22" s="33"/>
      <c r="L22" s="51"/>
      <c r="M22" s="142">
        <f t="shared" si="1"/>
      </c>
      <c r="N22" s="193">
        <f>SUM(O22:Q22)</f>
        <v>0</v>
      </c>
      <c r="O22" s="194"/>
      <c r="P22" s="197">
        <f>IF(L22="кп",60,IF(L22="кр",40,IF(L22="кз",20,IF(L22="р",10,0))))</f>
        <v>0</v>
      </c>
      <c r="Q22" s="140">
        <v>0</v>
      </c>
    </row>
    <row r="23" spans="1:17" ht="16.5" hidden="1">
      <c r="A23" s="140"/>
      <c r="B23" s="141"/>
      <c r="C23" s="141"/>
      <c r="D23" s="210" t="s">
        <v>55</v>
      </c>
      <c r="E23" s="34"/>
      <c r="F23" s="36"/>
      <c r="G23" s="140"/>
      <c r="H23" s="140"/>
      <c r="I23" s="140"/>
      <c r="J23" s="140"/>
      <c r="K23" s="140"/>
      <c r="L23" s="140"/>
      <c r="M23" s="142">
        <f t="shared" si="1"/>
      </c>
      <c r="N23" s="211"/>
      <c r="O23" s="194"/>
      <c r="P23" s="197"/>
      <c r="Q23" s="140"/>
    </row>
    <row r="24" spans="1:17" ht="16.5" hidden="1">
      <c r="A24" s="141" t="s">
        <v>111</v>
      </c>
      <c r="B24" s="141"/>
      <c r="C24" s="208"/>
      <c r="D24" s="214"/>
      <c r="E24" s="34"/>
      <c r="F24" s="38">
        <f>(G24+H24+I24+J24)*15</f>
        <v>0</v>
      </c>
      <c r="G24" s="33"/>
      <c r="H24" s="33"/>
      <c r="I24" s="33"/>
      <c r="J24" s="33"/>
      <c r="K24" s="33"/>
      <c r="L24" s="51"/>
      <c r="M24" s="142">
        <f t="shared" si="1"/>
      </c>
      <c r="N24" s="193">
        <f>SUM(O25:Q25)</f>
        <v>0</v>
      </c>
      <c r="O24" s="194"/>
      <c r="P24" s="197">
        <f>IF(L24="кп",60,IF(L24="кр",40,IF(L24="кз",20,IF(L24="р",10,0))))</f>
        <v>0</v>
      </c>
      <c r="Q24" s="140">
        <v>0</v>
      </c>
    </row>
    <row r="25" spans="1:17" ht="16.5" hidden="1">
      <c r="A25" s="141" t="s">
        <v>112</v>
      </c>
      <c r="B25" s="141"/>
      <c r="C25" s="208"/>
      <c r="D25" s="214"/>
      <c r="E25" s="34"/>
      <c r="F25" s="38">
        <f>(G25+H25+I25+J25)*15</f>
        <v>0</v>
      </c>
      <c r="G25" s="33"/>
      <c r="H25" s="33"/>
      <c r="I25" s="33"/>
      <c r="J25" s="33"/>
      <c r="K25" s="33"/>
      <c r="L25" s="51"/>
      <c r="M25" s="142">
        <f>IF(L25="кп",3,IF(L25="кр",2,IF(L25="кз",1,IF(L25="р",0.5,""))))</f>
      </c>
      <c r="N25" s="193">
        <f>SUM(O26:Q26)</f>
        <v>0</v>
      </c>
      <c r="O25" s="194"/>
      <c r="P25" s="197">
        <f>IF(L25="кп",60,IF(L25="кр",40,IF(L25="кз",20,IF(L25="р",10,0))))</f>
        <v>0</v>
      </c>
      <c r="Q25" s="140">
        <v>0</v>
      </c>
    </row>
    <row r="26" spans="1:17" ht="16.5" hidden="1">
      <c r="A26" s="141" t="s">
        <v>113</v>
      </c>
      <c r="B26" s="141"/>
      <c r="C26" s="208"/>
      <c r="D26" s="214"/>
      <c r="E26" s="34"/>
      <c r="F26" s="38">
        <f>(G26+H26+I26+J26)*15</f>
        <v>0</v>
      </c>
      <c r="G26" s="33"/>
      <c r="H26" s="33"/>
      <c r="I26" s="33"/>
      <c r="J26" s="33"/>
      <c r="K26" s="33"/>
      <c r="L26" s="51"/>
      <c r="M26" s="142">
        <f>IF(L26="кп",3,IF(L26="кр",2,IF(L26="кз",1,IF(L26="р",0.5,""))))</f>
      </c>
      <c r="N26" s="193">
        <f>SUM(O27:Q27)</f>
        <v>0</v>
      </c>
      <c r="O26" s="194"/>
      <c r="P26" s="197">
        <f>IF(L26="кп",60,IF(L26="кр",40,IF(L26="кз",20,IF(L26="р",10,0))))</f>
        <v>0</v>
      </c>
      <c r="Q26" s="140">
        <v>0</v>
      </c>
    </row>
    <row r="27" spans="1:17" ht="16.5" hidden="1">
      <c r="A27" s="141" t="s">
        <v>114</v>
      </c>
      <c r="B27" s="141"/>
      <c r="C27" s="208"/>
      <c r="D27" s="214"/>
      <c r="E27" s="34"/>
      <c r="F27" s="38">
        <f>(G27+H27+I27+J27)*15</f>
        <v>0</v>
      </c>
      <c r="G27" s="33"/>
      <c r="H27" s="33"/>
      <c r="I27" s="33"/>
      <c r="J27" s="33"/>
      <c r="K27" s="33"/>
      <c r="L27" s="51"/>
      <c r="M27" s="142">
        <f>IF(L27="кп",3,IF(L27="кр",2,IF(L27="кз",1,IF(L27="р",0.5,""))))</f>
      </c>
      <c r="N27" s="193">
        <f>SUM(O27:Q27)</f>
        <v>0</v>
      </c>
      <c r="O27" s="194"/>
      <c r="P27" s="197">
        <f>IF(L27="кп",60,IF(L27="кр",40,IF(L27="кз",20,IF(L27="р",10,0))))</f>
        <v>0</v>
      </c>
      <c r="Q27" s="140">
        <v>0</v>
      </c>
    </row>
    <row r="28" spans="1:17" ht="33">
      <c r="A28" s="429" t="s">
        <v>68</v>
      </c>
      <c r="B28" s="429"/>
      <c r="C28" s="429"/>
      <c r="D28" s="429"/>
      <c r="E28" s="35">
        <v>30</v>
      </c>
      <c r="F28" s="390">
        <f>SUM(F8:F19)+F24</f>
        <v>330</v>
      </c>
      <c r="G28" s="322">
        <f>SUM(G8:G19)+G24</f>
        <v>12</v>
      </c>
      <c r="H28" s="322">
        <f>SUM(H8:H19)+H24</f>
        <v>0</v>
      </c>
      <c r="I28" s="322">
        <f>SUM(I8:I19)+I24</f>
        <v>6</v>
      </c>
      <c r="J28" s="322">
        <f>SUM(J8:J19)+J24</f>
        <v>4</v>
      </c>
      <c r="K28" s="44" t="s">
        <v>228</v>
      </c>
      <c r="L28" s="44" t="s">
        <v>315</v>
      </c>
      <c r="M28" s="219">
        <f>SUM(M8:M19,M24)</f>
        <v>2</v>
      </c>
      <c r="N28" s="390">
        <f>800-F28</f>
        <v>470</v>
      </c>
      <c r="O28" s="391">
        <v>220</v>
      </c>
      <c r="P28" s="390">
        <f>SUM(P8:P19)+P24</f>
        <v>40</v>
      </c>
      <c r="Q28" s="390">
        <f>SUM(Q8:Q19)+Q24</f>
        <v>200</v>
      </c>
    </row>
    <row r="29" spans="1:17" ht="16.5">
      <c r="A29" s="140"/>
      <c r="B29" s="141"/>
      <c r="C29" s="141" t="s">
        <v>61</v>
      </c>
      <c r="D29" s="222" t="s">
        <v>62</v>
      </c>
      <c r="E29" s="36">
        <v>1</v>
      </c>
      <c r="F29" s="140">
        <v>30</v>
      </c>
      <c r="G29" s="140"/>
      <c r="H29" s="140"/>
      <c r="I29" s="140"/>
      <c r="J29" s="140">
        <v>2</v>
      </c>
      <c r="K29" s="140" t="s">
        <v>50</v>
      </c>
      <c r="L29" s="140"/>
      <c r="M29" s="228"/>
      <c r="N29" s="223"/>
      <c r="O29" s="134"/>
      <c r="P29" s="140"/>
      <c r="Q29" s="140"/>
    </row>
    <row r="30" spans="1:28" s="145" customFormat="1" ht="16.5" customHeight="1">
      <c r="A30" s="350"/>
      <c r="B30" s="411"/>
      <c r="C30" s="411"/>
      <c r="D30" s="349"/>
      <c r="E30" s="350"/>
      <c r="F30" s="350"/>
      <c r="G30" s="350"/>
      <c r="H30" s="350"/>
      <c r="I30" s="350"/>
      <c r="J30" s="350"/>
      <c r="K30" s="352"/>
      <c r="L30" s="350"/>
      <c r="M30" s="412"/>
      <c r="N30" s="413"/>
      <c r="O30" s="350"/>
      <c r="P30" s="350"/>
      <c r="Q30" s="350"/>
      <c r="R30" s="143"/>
      <c r="S30" s="197"/>
      <c r="T30" s="414"/>
      <c r="U30" s="224"/>
      <c r="V30" s="197"/>
      <c r="W30" s="203"/>
      <c r="X30" s="142"/>
      <c r="Y30" s="213"/>
      <c r="Z30" s="204"/>
      <c r="AA30" s="203"/>
      <c r="AB30" s="197"/>
    </row>
    <row r="31" spans="1:28" s="145" customFormat="1" ht="16.5" customHeight="1">
      <c r="A31" s="140"/>
      <c r="B31" s="141"/>
      <c r="C31" s="141"/>
      <c r="D31" s="415" t="s">
        <v>344</v>
      </c>
      <c r="E31" s="140"/>
      <c r="F31" s="140"/>
      <c r="G31" s="140"/>
      <c r="H31" s="140"/>
      <c r="I31" s="140"/>
      <c r="J31" s="140"/>
      <c r="K31" s="140"/>
      <c r="L31" s="140"/>
      <c r="M31" s="228"/>
      <c r="N31" s="211"/>
      <c r="O31" s="140"/>
      <c r="P31" s="140"/>
      <c r="Q31" s="140"/>
      <c r="R31" s="143"/>
      <c r="S31" s="197"/>
      <c r="T31" s="414"/>
      <c r="U31" s="224"/>
      <c r="V31" s="197"/>
      <c r="W31" s="203"/>
      <c r="X31" s="142"/>
      <c r="Y31" s="213"/>
      <c r="Z31" s="204"/>
      <c r="AA31" s="203"/>
      <c r="AB31" s="197"/>
    </row>
    <row r="32" spans="1:30" s="144" customFormat="1" ht="33.75" customHeight="1">
      <c r="A32" s="251"/>
      <c r="B32" s="141"/>
      <c r="C32" s="141" t="s">
        <v>147</v>
      </c>
      <c r="D32" s="275" t="s">
        <v>262</v>
      </c>
      <c r="E32" s="140">
        <v>2</v>
      </c>
      <c r="F32" s="140">
        <v>60</v>
      </c>
      <c r="G32" s="140"/>
      <c r="H32" s="140"/>
      <c r="I32" s="140"/>
      <c r="J32" s="140"/>
      <c r="K32" s="407" t="s">
        <v>343</v>
      </c>
      <c r="L32" s="140"/>
      <c r="M32" s="228"/>
      <c r="N32" s="211"/>
      <c r="O32" s="140"/>
      <c r="P32" s="140"/>
      <c r="Q32" s="140"/>
      <c r="R32" s="143"/>
      <c r="S32" s="140">
        <f>F32*120/360</f>
        <v>20</v>
      </c>
      <c r="T32" s="194">
        <f>INT(S32+0.5)</f>
        <v>20</v>
      </c>
      <c r="U32" s="408">
        <f>SUM(G32:J32)</f>
        <v>0</v>
      </c>
      <c r="V32" s="140">
        <f>IF(K32="то",2,IF(K32="и",3,IF(K32="к",1,0)))</f>
        <v>1</v>
      </c>
      <c r="W32" s="211">
        <f>U32*V32</f>
        <v>0</v>
      </c>
      <c r="X32" s="228" t="e">
        <f>$X$9*W32/$W$16</f>
        <v>#REF!</v>
      </c>
      <c r="Y32" s="194" t="e">
        <f>INT(X32+0.5)</f>
        <v>#REF!</v>
      </c>
      <c r="Z32" s="409">
        <f>F32+N32</f>
        <v>60</v>
      </c>
      <c r="AA32" s="410" t="e">
        <f>$AA$9*Z32/$Z$16</f>
        <v>#REF!</v>
      </c>
      <c r="AB32" s="34" t="e">
        <f>INT(AA32+0.5)</f>
        <v>#REF!</v>
      </c>
      <c r="AD32" s="207"/>
    </row>
    <row r="35" spans="10:15" ht="15.75">
      <c r="J35" s="148" t="s">
        <v>89</v>
      </c>
      <c r="K35" s="148"/>
      <c r="L35" s="148"/>
      <c r="M35" s="149"/>
      <c r="N35" s="149"/>
      <c r="O35" s="149"/>
    </row>
    <row r="36" spans="10:15" ht="15.75">
      <c r="J36" s="148"/>
      <c r="K36" s="149"/>
      <c r="L36" s="148" t="s">
        <v>188</v>
      </c>
      <c r="M36" s="148"/>
      <c r="N36" s="149"/>
      <c r="O36" s="149"/>
    </row>
  </sheetData>
  <sheetProtection/>
  <mergeCells count="30">
    <mergeCell ref="A28:D28"/>
    <mergeCell ref="Z2:Z4"/>
    <mergeCell ref="AA2:AA4"/>
    <mergeCell ref="AB2:AB4"/>
    <mergeCell ref="Y2:Y4"/>
    <mergeCell ref="L2:M3"/>
    <mergeCell ref="N2:Q2"/>
    <mergeCell ref="P3:P4"/>
    <mergeCell ref="G2:J2"/>
    <mergeCell ref="K2:K4"/>
    <mergeCell ref="X2:X4"/>
    <mergeCell ref="G3:G4"/>
    <mergeCell ref="H3:H4"/>
    <mergeCell ref="I3:I4"/>
    <mergeCell ref="J3:J4"/>
    <mergeCell ref="V2:V4"/>
    <mergeCell ref="W2:W4"/>
    <mergeCell ref="S2:S4"/>
    <mergeCell ref="T2:T4"/>
    <mergeCell ref="U2:U4"/>
    <mergeCell ref="A1:Q1"/>
    <mergeCell ref="A2:A4"/>
    <mergeCell ref="B2:B4"/>
    <mergeCell ref="C2:C4"/>
    <mergeCell ref="D2:D4"/>
    <mergeCell ref="E2:E4"/>
    <mergeCell ref="F2:F4"/>
    <mergeCell ref="Q3:Q4"/>
    <mergeCell ref="N3:N4"/>
    <mergeCell ref="O3:O4"/>
  </mergeCells>
  <printOptions horizontalCentered="1"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3.25390625" style="84" customWidth="1"/>
    <col min="2" max="2" width="3.7539062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6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40" t="s">
        <v>231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9">
        <v>1</v>
      </c>
      <c r="B5" s="59">
        <v>2</v>
      </c>
      <c r="C5" s="59">
        <v>3</v>
      </c>
      <c r="D5" s="61">
        <v>4</v>
      </c>
      <c r="E5" s="59">
        <v>5</v>
      </c>
      <c r="F5" s="59">
        <v>6</v>
      </c>
      <c r="G5" s="59">
        <v>7</v>
      </c>
      <c r="H5" s="59">
        <v>8</v>
      </c>
      <c r="I5" s="59">
        <v>9</v>
      </c>
      <c r="J5" s="59">
        <v>10</v>
      </c>
      <c r="K5" s="68">
        <v>11</v>
      </c>
      <c r="L5" s="59">
        <v>12</v>
      </c>
      <c r="M5" s="59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59"/>
      <c r="B6" s="59"/>
      <c r="C6" s="59"/>
      <c r="D6" s="61"/>
      <c r="E6" s="59"/>
      <c r="F6" s="59"/>
      <c r="G6" s="59"/>
      <c r="H6" s="59"/>
      <c r="I6" s="59"/>
      <c r="J6" s="59"/>
      <c r="K6" s="68"/>
      <c r="L6" s="59"/>
      <c r="M6" s="74"/>
      <c r="N6" s="59"/>
      <c r="O6" s="59"/>
      <c r="P6" s="59"/>
      <c r="Q6" s="59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134" t="s">
        <v>30</v>
      </c>
      <c r="B7" s="135" t="s">
        <v>30</v>
      </c>
      <c r="C7" s="135" t="s">
        <v>30</v>
      </c>
      <c r="D7" s="136" t="s">
        <v>69</v>
      </c>
      <c r="E7" s="134"/>
      <c r="F7" s="134"/>
      <c r="G7" s="134"/>
      <c r="H7" s="134"/>
      <c r="I7" s="134"/>
      <c r="J7" s="134"/>
      <c r="K7" s="134"/>
      <c r="L7" s="134"/>
      <c r="M7" s="137"/>
      <c r="N7" s="134"/>
      <c r="O7" s="134"/>
      <c r="P7" s="134"/>
      <c r="Q7" s="134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134"/>
      <c r="B8" s="135"/>
      <c r="C8" s="135"/>
      <c r="D8" s="192" t="s">
        <v>49</v>
      </c>
      <c r="E8" s="134"/>
      <c r="F8" s="134"/>
      <c r="G8" s="134"/>
      <c r="H8" s="134"/>
      <c r="I8" s="134"/>
      <c r="J8" s="134"/>
      <c r="K8" s="134"/>
      <c r="L8" s="134"/>
      <c r="M8" s="137"/>
      <c r="N8" s="193"/>
      <c r="O8" s="140"/>
      <c r="P8" s="134"/>
      <c r="Q8" s="198"/>
      <c r="R8" s="77"/>
      <c r="S8" s="85">
        <v>120</v>
      </c>
      <c r="T8" s="86"/>
      <c r="U8" s="79"/>
      <c r="V8" s="87"/>
      <c r="W8" s="80"/>
      <c r="X8" s="88">
        <v>200</v>
      </c>
      <c r="Y8" s="89"/>
      <c r="Z8" s="83"/>
      <c r="AA8" s="90">
        <v>30</v>
      </c>
      <c r="AB8" s="46"/>
    </row>
    <row r="9" spans="1:30" s="97" customFormat="1" ht="22.5" customHeight="1">
      <c r="A9" s="36"/>
      <c r="B9" s="42"/>
      <c r="C9" s="378" t="s">
        <v>229</v>
      </c>
      <c r="D9" s="363" t="s">
        <v>213</v>
      </c>
      <c r="E9" s="34">
        <v>5</v>
      </c>
      <c r="F9" s="38">
        <f aca="true" t="shared" si="0" ref="F9:F14">(G9+H9+I9+J9)*15</f>
        <v>45</v>
      </c>
      <c r="G9" s="364">
        <v>1</v>
      </c>
      <c r="H9" s="364"/>
      <c r="I9" s="364">
        <v>2</v>
      </c>
      <c r="J9" s="364"/>
      <c r="K9" s="364" t="s">
        <v>51</v>
      </c>
      <c r="L9" s="359" t="s">
        <v>52</v>
      </c>
      <c r="M9" s="228">
        <f aca="true" t="shared" si="1" ref="M9:M14">IF(L9="кп",3,IF(L9="кр",2,IF(L9="кз",1,IF(L9="р",0.5,""))))</f>
        <v>1</v>
      </c>
      <c r="N9" s="193">
        <v>87</v>
      </c>
      <c r="O9" s="194">
        <v>33</v>
      </c>
      <c r="P9" s="140">
        <f aca="true" t="shared" si="2" ref="P9:P14">IF(L9="кп",60,IF(L9="кр",40,IF(L9="кз",20,IF(L9="р",10,0))))</f>
        <v>20</v>
      </c>
      <c r="Q9" s="140">
        <v>34</v>
      </c>
      <c r="R9" s="93"/>
      <c r="S9" s="36" t="e">
        <f>#REF!*120/390</f>
        <v>#REF!</v>
      </c>
      <c r="T9" s="50" t="e">
        <f>INT(S9+0.5)</f>
        <v>#REF!</v>
      </c>
      <c r="U9" s="94" t="e">
        <f>SUM(#REF!)</f>
        <v>#REF!</v>
      </c>
      <c r="V9" s="87" t="e">
        <f>IF(#REF!="то",2,IF(#REF!="и",3,IF(#REF!="к",1,0)))</f>
        <v>#REF!</v>
      </c>
      <c r="W9" s="49" t="e">
        <f>U9*V9</f>
        <v>#REF!</v>
      </c>
      <c r="X9" s="41" t="e">
        <f>$X$8*W9/#REF!</f>
        <v>#REF!</v>
      </c>
      <c r="Y9" s="50" t="e">
        <f>INT(X9+0.5)</f>
        <v>#REF!</v>
      </c>
      <c r="Z9" s="95" t="e">
        <f>#REF!+#REF!</f>
        <v>#REF!</v>
      </c>
      <c r="AA9" s="96" t="e">
        <f>$AA$8*Z9/#REF!</f>
        <v>#REF!</v>
      </c>
      <c r="AB9" s="34" t="e">
        <f>INT(AA9+0.5)</f>
        <v>#REF!</v>
      </c>
      <c r="AD9" s="98"/>
    </row>
    <row r="10" spans="1:30" s="97" customFormat="1" ht="22.5" customHeight="1">
      <c r="A10" s="36"/>
      <c r="B10" s="42"/>
      <c r="C10" s="378" t="s">
        <v>130</v>
      </c>
      <c r="D10" s="363" t="s">
        <v>214</v>
      </c>
      <c r="E10" s="34">
        <v>4</v>
      </c>
      <c r="F10" s="38">
        <f t="shared" si="0"/>
        <v>45</v>
      </c>
      <c r="G10" s="364">
        <v>2</v>
      </c>
      <c r="H10" s="364"/>
      <c r="I10" s="364">
        <v>1</v>
      </c>
      <c r="J10" s="364"/>
      <c r="K10" s="364" t="s">
        <v>51</v>
      </c>
      <c r="L10" s="364"/>
      <c r="M10" s="228">
        <f t="shared" si="1"/>
      </c>
      <c r="N10" s="193">
        <v>67</v>
      </c>
      <c r="O10" s="194">
        <v>33</v>
      </c>
      <c r="P10" s="140">
        <f>IF(L10="кп",60,IF(L10="кр",40,IF(L10="кз",20,IF(L10="р",10,0))))</f>
        <v>0</v>
      </c>
      <c r="Q10" s="140">
        <v>34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16.5">
      <c r="A11" s="36"/>
      <c r="B11" s="42"/>
      <c r="C11" s="378" t="s">
        <v>130</v>
      </c>
      <c r="D11" s="392" t="s">
        <v>331</v>
      </c>
      <c r="E11" s="34">
        <v>6</v>
      </c>
      <c r="F11" s="38">
        <f t="shared" si="0"/>
        <v>45</v>
      </c>
      <c r="G11" s="364">
        <v>2</v>
      </c>
      <c r="H11" s="364">
        <v>1</v>
      </c>
      <c r="I11" s="364"/>
      <c r="J11" s="364"/>
      <c r="K11" s="364" t="s">
        <v>51</v>
      </c>
      <c r="L11" s="364" t="s">
        <v>54</v>
      </c>
      <c r="M11" s="228">
        <f t="shared" si="1"/>
        <v>2</v>
      </c>
      <c r="N11" s="193">
        <v>107</v>
      </c>
      <c r="O11" s="194">
        <v>33</v>
      </c>
      <c r="P11" s="140">
        <f t="shared" si="2"/>
        <v>40</v>
      </c>
      <c r="Q11" s="140">
        <v>34</v>
      </c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0" s="97" customFormat="1" ht="16.5">
      <c r="A12" s="36"/>
      <c r="B12" s="42"/>
      <c r="C12" s="378" t="s">
        <v>130</v>
      </c>
      <c r="D12" s="392" t="s">
        <v>332</v>
      </c>
      <c r="E12" s="34">
        <v>4</v>
      </c>
      <c r="F12" s="38">
        <f t="shared" si="0"/>
        <v>45</v>
      </c>
      <c r="G12" s="364">
        <v>2</v>
      </c>
      <c r="H12" s="364"/>
      <c r="I12" s="364">
        <v>1</v>
      </c>
      <c r="J12" s="364"/>
      <c r="K12" s="364" t="s">
        <v>53</v>
      </c>
      <c r="L12" s="364"/>
      <c r="M12" s="228">
        <f t="shared" si="1"/>
      </c>
      <c r="N12" s="193">
        <v>56</v>
      </c>
      <c r="O12" s="194">
        <v>33</v>
      </c>
      <c r="P12" s="140">
        <f>IF(L12="кп",60,IF(L12="кр",40,IF(L12="кз",20,IF(L12="р",10,0))))</f>
        <v>0</v>
      </c>
      <c r="Q12" s="140">
        <v>23</v>
      </c>
      <c r="R12" s="93"/>
      <c r="S12" s="36"/>
      <c r="T12" s="50"/>
      <c r="U12" s="94"/>
      <c r="V12" s="87"/>
      <c r="W12" s="49"/>
      <c r="X12" s="41"/>
      <c r="Y12" s="50"/>
      <c r="Z12" s="95"/>
      <c r="AA12" s="96"/>
      <c r="AB12" s="34"/>
      <c r="AD12" s="98"/>
    </row>
    <row r="13" spans="1:30" s="97" customFormat="1" ht="16.5">
      <c r="A13" s="36"/>
      <c r="B13" s="42"/>
      <c r="C13" s="378" t="s">
        <v>216</v>
      </c>
      <c r="D13" s="363" t="s">
        <v>215</v>
      </c>
      <c r="E13" s="34">
        <v>6</v>
      </c>
      <c r="F13" s="38">
        <f t="shared" si="0"/>
        <v>60</v>
      </c>
      <c r="G13" s="364">
        <v>2</v>
      </c>
      <c r="H13" s="364"/>
      <c r="I13" s="364">
        <v>2</v>
      </c>
      <c r="J13" s="364"/>
      <c r="K13" s="364" t="s">
        <v>51</v>
      </c>
      <c r="L13" s="364" t="s">
        <v>52</v>
      </c>
      <c r="M13" s="228">
        <f t="shared" si="1"/>
        <v>1</v>
      </c>
      <c r="N13" s="193">
        <v>109</v>
      </c>
      <c r="O13" s="194">
        <v>44</v>
      </c>
      <c r="P13" s="140">
        <f t="shared" si="2"/>
        <v>20</v>
      </c>
      <c r="Q13" s="140">
        <v>45</v>
      </c>
      <c r="R13" s="93"/>
      <c r="S13" s="36"/>
      <c r="T13" s="50"/>
      <c r="U13" s="94"/>
      <c r="V13" s="87"/>
      <c r="W13" s="49"/>
      <c r="X13" s="41"/>
      <c r="Y13" s="50"/>
      <c r="Z13" s="95"/>
      <c r="AA13" s="96"/>
      <c r="AB13" s="34"/>
      <c r="AD13" s="98"/>
    </row>
    <row r="14" spans="1:30" s="97" customFormat="1" ht="31.5" customHeight="1">
      <c r="A14" s="36"/>
      <c r="B14" s="42"/>
      <c r="C14" s="378" t="s">
        <v>150</v>
      </c>
      <c r="D14" s="366" t="s">
        <v>237</v>
      </c>
      <c r="E14" s="34">
        <v>5</v>
      </c>
      <c r="F14" s="38">
        <f t="shared" si="0"/>
        <v>60</v>
      </c>
      <c r="G14" s="364">
        <v>3</v>
      </c>
      <c r="H14" s="364"/>
      <c r="I14" s="364">
        <v>1</v>
      </c>
      <c r="J14" s="364"/>
      <c r="K14" s="364" t="s">
        <v>53</v>
      </c>
      <c r="L14" s="364"/>
      <c r="M14" s="228">
        <f t="shared" si="1"/>
      </c>
      <c r="N14" s="193">
        <v>74</v>
      </c>
      <c r="O14" s="194">
        <v>44</v>
      </c>
      <c r="P14" s="140">
        <f t="shared" si="2"/>
        <v>0</v>
      </c>
      <c r="Q14" s="140">
        <v>30</v>
      </c>
      <c r="R14" s="93"/>
      <c r="S14" s="36"/>
      <c r="T14" s="50"/>
      <c r="U14" s="94"/>
      <c r="V14" s="87"/>
      <c r="W14" s="49"/>
      <c r="X14" s="41"/>
      <c r="Y14" s="50"/>
      <c r="Z14" s="95"/>
      <c r="AA14" s="96"/>
      <c r="AB14" s="34"/>
      <c r="AD14" s="98"/>
    </row>
    <row r="15" spans="1:17" ht="49.5" customHeight="1" hidden="1">
      <c r="A15" s="36">
        <v>6</v>
      </c>
      <c r="B15" s="42"/>
      <c r="C15" s="42"/>
      <c r="D15" s="40"/>
      <c r="E15" s="34"/>
      <c r="F15" s="38"/>
      <c r="G15" s="364"/>
      <c r="H15" s="364"/>
      <c r="I15" s="364"/>
      <c r="J15" s="364"/>
      <c r="K15" s="364"/>
      <c r="L15" s="364"/>
      <c r="M15" s="43">
        <f aca="true" t="shared" si="3" ref="M15:M26">IF(L15="кп",3,IF(L15="кр",2,IF(L15="кз",1,IF(L15="р",0.5,""))))</f>
      </c>
      <c r="N15" s="38">
        <f aca="true" t="shared" si="4" ref="N15:N29">SUM(O15:Q15)</f>
        <v>35</v>
      </c>
      <c r="O15" s="36"/>
      <c r="P15" s="87">
        <f>IF(L15="кп",60,IF(L15="кр",40,IF(L15="кз",20,IF(L15="р",10,0))))</f>
        <v>0</v>
      </c>
      <c r="Q15" s="36">
        <v>35</v>
      </c>
    </row>
    <row r="16" spans="1:17" ht="16.5" hidden="1">
      <c r="A16" s="36">
        <v>7</v>
      </c>
      <c r="B16" s="42"/>
      <c r="C16" s="42"/>
      <c r="D16" s="40"/>
      <c r="E16" s="34"/>
      <c r="F16" s="38">
        <f>(G16+H16+I16+J16)*15</f>
        <v>0</v>
      </c>
      <c r="G16" s="36"/>
      <c r="H16" s="36"/>
      <c r="I16" s="36"/>
      <c r="J16" s="36"/>
      <c r="K16" s="36"/>
      <c r="L16" s="49"/>
      <c r="M16" s="43">
        <f t="shared" si="3"/>
      </c>
      <c r="N16" s="38">
        <f t="shared" si="4"/>
        <v>0</v>
      </c>
      <c r="O16" s="36"/>
      <c r="P16" s="87">
        <f>IF(L16="кп",60,IF(L16="кр",40,IF(L16="кз",20,IF(L16="р",10,0))))</f>
        <v>0</v>
      </c>
      <c r="Q16" s="36">
        <v>0</v>
      </c>
    </row>
    <row r="17" spans="1:17" ht="16.5" hidden="1">
      <c r="A17" s="36">
        <v>8</v>
      </c>
      <c r="B17" s="42"/>
      <c r="C17" s="42"/>
      <c r="D17" s="40"/>
      <c r="E17" s="34"/>
      <c r="F17" s="38">
        <f>(G17+H17+I17+J17)*15</f>
        <v>0</v>
      </c>
      <c r="G17" s="36"/>
      <c r="H17" s="36"/>
      <c r="I17" s="36"/>
      <c r="J17" s="36"/>
      <c r="K17" s="36"/>
      <c r="L17" s="49"/>
      <c r="M17" s="43">
        <f t="shared" si="3"/>
      </c>
      <c r="N17" s="38">
        <f t="shared" si="4"/>
        <v>0</v>
      </c>
      <c r="O17" s="36"/>
      <c r="P17" s="87">
        <f>IF(L17="кп",60,IF(L17="кр",40,IF(L17="кз",20,IF(L17="р",10,0))))</f>
        <v>0</v>
      </c>
      <c r="Q17" s="36">
        <v>0</v>
      </c>
    </row>
    <row r="18" spans="1:17" ht="16.5" hidden="1">
      <c r="A18" s="36">
        <v>9</v>
      </c>
      <c r="B18" s="42"/>
      <c r="C18" s="42"/>
      <c r="D18" s="40"/>
      <c r="E18" s="34"/>
      <c r="F18" s="38">
        <f>(G18+H18+I18+J18)*15</f>
        <v>0</v>
      </c>
      <c r="G18" s="36"/>
      <c r="H18" s="36"/>
      <c r="I18" s="36"/>
      <c r="J18" s="36"/>
      <c r="K18" s="36"/>
      <c r="L18" s="49"/>
      <c r="M18" s="43">
        <f t="shared" si="3"/>
      </c>
      <c r="N18" s="38">
        <f t="shared" si="4"/>
        <v>0</v>
      </c>
      <c r="O18" s="36"/>
      <c r="P18" s="87">
        <f>IF(L18="кп",60,IF(L18="кр",40,IF(L18="кз",20,IF(L18="р",10,0))))</f>
        <v>0</v>
      </c>
      <c r="Q18" s="36">
        <v>0</v>
      </c>
    </row>
    <row r="19" spans="1:17" ht="16.5" hidden="1">
      <c r="A19" s="36">
        <v>10</v>
      </c>
      <c r="B19" s="42"/>
      <c r="C19" s="42"/>
      <c r="D19" s="40"/>
      <c r="E19" s="34"/>
      <c r="F19" s="38">
        <f>(G19+H19+I19+J19)*15</f>
        <v>0</v>
      </c>
      <c r="G19" s="36"/>
      <c r="H19" s="36"/>
      <c r="I19" s="36"/>
      <c r="J19" s="36"/>
      <c r="K19" s="36"/>
      <c r="L19" s="49"/>
      <c r="M19" s="43">
        <f t="shared" si="3"/>
      </c>
      <c r="N19" s="38">
        <f t="shared" si="4"/>
        <v>0</v>
      </c>
      <c r="O19" s="36"/>
      <c r="P19" s="87">
        <f>IF(L19="кп",60,IF(L19="кр",40,IF(L19="кз",20,IF(L19="р",10,0))))</f>
        <v>0</v>
      </c>
      <c r="Q19" s="36">
        <v>0</v>
      </c>
    </row>
    <row r="20" spans="1:17" ht="16.5" hidden="1">
      <c r="A20" s="36"/>
      <c r="B20" s="42"/>
      <c r="C20" s="42"/>
      <c r="D20" s="48" t="s">
        <v>55</v>
      </c>
      <c r="E20" s="34"/>
      <c r="F20" s="36"/>
      <c r="G20" s="36"/>
      <c r="H20" s="36"/>
      <c r="I20" s="36"/>
      <c r="J20" s="36"/>
      <c r="K20" s="36"/>
      <c r="L20" s="36"/>
      <c r="M20" s="43">
        <f t="shared" si="3"/>
      </c>
      <c r="N20" s="38">
        <f t="shared" si="4"/>
        <v>0</v>
      </c>
      <c r="O20" s="36"/>
      <c r="P20" s="87"/>
      <c r="Q20" s="36">
        <v>0</v>
      </c>
    </row>
    <row r="21" spans="1:17" ht="16.5" hidden="1">
      <c r="A21" s="42" t="s">
        <v>56</v>
      </c>
      <c r="B21" s="42"/>
      <c r="C21" s="42"/>
      <c r="D21" s="48"/>
      <c r="E21" s="34"/>
      <c r="F21" s="38">
        <f>(G21+H21+I21+J21)*15</f>
        <v>0</v>
      </c>
      <c r="G21" s="36"/>
      <c r="H21" s="36"/>
      <c r="I21" s="36"/>
      <c r="J21" s="36"/>
      <c r="K21" s="36"/>
      <c r="L21" s="39"/>
      <c r="M21" s="43">
        <f t="shared" si="3"/>
      </c>
      <c r="N21" s="38">
        <f t="shared" si="4"/>
        <v>0</v>
      </c>
      <c r="O21" s="36"/>
      <c r="P21" s="87">
        <f>IF(L21="кп",60,IF(L21="кр",40,IF(L21="кз",20,IF(L21="р",10,0))))</f>
        <v>0</v>
      </c>
      <c r="Q21" s="36">
        <v>0</v>
      </c>
    </row>
    <row r="22" spans="1:17" ht="16.5" hidden="1">
      <c r="A22" s="42" t="s">
        <v>57</v>
      </c>
      <c r="B22" s="42"/>
      <c r="C22" s="42"/>
      <c r="D22" s="48"/>
      <c r="E22" s="34"/>
      <c r="F22" s="38">
        <f>(G22+H22+I22+J22)*15</f>
        <v>0</v>
      </c>
      <c r="G22" s="36"/>
      <c r="H22" s="36"/>
      <c r="I22" s="36"/>
      <c r="J22" s="36"/>
      <c r="K22" s="36"/>
      <c r="L22" s="39"/>
      <c r="M22" s="43">
        <f t="shared" si="3"/>
      </c>
      <c r="N22" s="38">
        <f t="shared" si="4"/>
        <v>0</v>
      </c>
      <c r="O22" s="36"/>
      <c r="P22" s="87">
        <f>IF(L22="кп",60,IF(L22="кр",40,IF(L22="кз",20,IF(L22="р",10,0))))</f>
        <v>0</v>
      </c>
      <c r="Q22" s="36">
        <v>0</v>
      </c>
    </row>
    <row r="23" spans="1:17" ht="16.5" hidden="1">
      <c r="A23" s="42" t="s">
        <v>58</v>
      </c>
      <c r="B23" s="42"/>
      <c r="C23" s="42"/>
      <c r="D23" s="48"/>
      <c r="E23" s="34"/>
      <c r="F23" s="38">
        <f>(G23+H23+I23+J23)*15</f>
        <v>0</v>
      </c>
      <c r="G23" s="36"/>
      <c r="H23" s="36"/>
      <c r="I23" s="36"/>
      <c r="J23" s="36"/>
      <c r="K23" s="36"/>
      <c r="L23" s="39"/>
      <c r="M23" s="43">
        <f t="shared" si="3"/>
      </c>
      <c r="N23" s="38">
        <f t="shared" si="4"/>
        <v>0</v>
      </c>
      <c r="O23" s="36"/>
      <c r="P23" s="87">
        <f>IF(L23="кп",60,IF(L23="кр",40,IF(L23="кз",20,IF(L23="р",10,0))))</f>
        <v>0</v>
      </c>
      <c r="Q23" s="36">
        <v>0</v>
      </c>
    </row>
    <row r="24" spans="1:17" ht="16.5" hidden="1">
      <c r="A24" s="42" t="s">
        <v>59</v>
      </c>
      <c r="B24" s="42"/>
      <c r="C24" s="42"/>
      <c r="D24" s="48"/>
      <c r="E24" s="34"/>
      <c r="F24" s="38">
        <f>(G24+H24+I24+J24)*15</f>
        <v>0</v>
      </c>
      <c r="G24" s="36"/>
      <c r="H24" s="36"/>
      <c r="I24" s="36"/>
      <c r="J24" s="36"/>
      <c r="K24" s="36"/>
      <c r="L24" s="39"/>
      <c r="M24" s="43">
        <f t="shared" si="3"/>
      </c>
      <c r="N24" s="38">
        <f t="shared" si="4"/>
        <v>0</v>
      </c>
      <c r="O24" s="36"/>
      <c r="P24" s="87">
        <f>IF(L24="кп",60,IF(L24="кр",40,IF(L24="кз",20,IF(L24="р",10,0))))</f>
        <v>0</v>
      </c>
      <c r="Q24" s="36">
        <v>0</v>
      </c>
    </row>
    <row r="25" spans="1:17" ht="16.5" hidden="1">
      <c r="A25" s="36"/>
      <c r="B25" s="42"/>
      <c r="C25" s="42"/>
      <c r="D25" s="48" t="s">
        <v>55</v>
      </c>
      <c r="E25" s="34"/>
      <c r="F25" s="36"/>
      <c r="G25" s="36"/>
      <c r="H25" s="36"/>
      <c r="I25" s="36"/>
      <c r="J25" s="36"/>
      <c r="K25" s="36"/>
      <c r="L25" s="36"/>
      <c r="M25" s="43">
        <f t="shared" si="3"/>
      </c>
      <c r="N25" s="38">
        <f t="shared" si="4"/>
        <v>0</v>
      </c>
      <c r="O25" s="36"/>
      <c r="P25" s="87"/>
      <c r="Q25" s="36">
        <v>0</v>
      </c>
    </row>
    <row r="26" spans="1:17" ht="16.5" hidden="1">
      <c r="A26" s="42" t="s">
        <v>111</v>
      </c>
      <c r="B26" s="42"/>
      <c r="C26" s="42"/>
      <c r="D26" s="48"/>
      <c r="E26" s="34"/>
      <c r="F26" s="38">
        <f>(G26+H26+I26+J26)*15</f>
        <v>0</v>
      </c>
      <c r="G26" s="36"/>
      <c r="H26" s="36"/>
      <c r="I26" s="36"/>
      <c r="J26" s="36"/>
      <c r="K26" s="36"/>
      <c r="L26" s="39"/>
      <c r="M26" s="43">
        <f t="shared" si="3"/>
      </c>
      <c r="N26" s="38">
        <f t="shared" si="4"/>
        <v>0</v>
      </c>
      <c r="O26" s="36"/>
      <c r="P26" s="87">
        <f>IF(L26="кп",60,IF(L26="кр",40,IF(L26="кз",20,IF(L26="р",10,0))))</f>
        <v>0</v>
      </c>
      <c r="Q26" s="36">
        <v>0</v>
      </c>
    </row>
    <row r="27" spans="1:17" ht="16.5" hidden="1">
      <c r="A27" s="42" t="s">
        <v>112</v>
      </c>
      <c r="B27" s="42"/>
      <c r="C27" s="42"/>
      <c r="D27" s="48"/>
      <c r="E27" s="34"/>
      <c r="F27" s="38">
        <f>(G27+H27+I27+J27)*15</f>
        <v>0</v>
      </c>
      <c r="G27" s="36"/>
      <c r="H27" s="36"/>
      <c r="I27" s="36"/>
      <c r="J27" s="36"/>
      <c r="K27" s="36"/>
      <c r="L27" s="39"/>
      <c r="M27" s="43">
        <f>IF(L27="кп",3,IF(L27="кр",2,IF(L27="кз",1,IF(L27="р",0.5,""))))</f>
      </c>
      <c r="N27" s="38">
        <f t="shared" si="4"/>
        <v>0</v>
      </c>
      <c r="O27" s="36"/>
      <c r="P27" s="87">
        <f>IF(L27="кп",60,IF(L27="кр",40,IF(L27="кз",20,IF(L27="р",10,0))))</f>
        <v>0</v>
      </c>
      <c r="Q27" s="36">
        <v>0</v>
      </c>
    </row>
    <row r="28" spans="1:17" ht="16.5" hidden="1">
      <c r="A28" s="42" t="s">
        <v>113</v>
      </c>
      <c r="B28" s="42"/>
      <c r="C28" s="42"/>
      <c r="D28" s="48"/>
      <c r="E28" s="34"/>
      <c r="F28" s="38">
        <f>(G28+H28+I28+J28)*15</f>
        <v>0</v>
      </c>
      <c r="G28" s="36"/>
      <c r="H28" s="36"/>
      <c r="I28" s="36"/>
      <c r="J28" s="36"/>
      <c r="K28" s="36"/>
      <c r="L28" s="39"/>
      <c r="M28" s="43">
        <f>IF(L28="кп",3,IF(L28="кр",2,IF(L28="кз",1,IF(L28="р",0.5,""))))</f>
      </c>
      <c r="N28" s="38">
        <f t="shared" si="4"/>
        <v>0</v>
      </c>
      <c r="O28" s="36"/>
      <c r="P28" s="87">
        <f>IF(L28="кп",60,IF(L28="кр",40,IF(L28="кз",20,IF(L28="р",10,0))))</f>
        <v>0</v>
      </c>
      <c r="Q28" s="36">
        <v>0</v>
      </c>
    </row>
    <row r="29" spans="1:17" ht="16.5" hidden="1">
      <c r="A29" s="42" t="s">
        <v>114</v>
      </c>
      <c r="B29" s="42"/>
      <c r="C29" s="42"/>
      <c r="D29" s="48"/>
      <c r="E29" s="34"/>
      <c r="F29" s="38">
        <f>(G29+H29+I29+J29)*15</f>
        <v>0</v>
      </c>
      <c r="G29" s="36"/>
      <c r="H29" s="36"/>
      <c r="I29" s="36"/>
      <c r="J29" s="36"/>
      <c r="K29" s="36"/>
      <c r="L29" s="39"/>
      <c r="M29" s="43">
        <f>IF(L29="кп",3,IF(L29="кр",2,IF(L29="кз",1,IF(L29="р",0.5,""))))</f>
      </c>
      <c r="N29" s="38">
        <f t="shared" si="4"/>
        <v>0</v>
      </c>
      <c r="O29" s="36"/>
      <c r="P29" s="87">
        <f>IF(L29="кп",60,IF(L29="кр",40,IF(L29="кз",20,IF(L29="р",10,0))))</f>
        <v>0</v>
      </c>
      <c r="Q29" s="36">
        <v>0</v>
      </c>
    </row>
    <row r="30" spans="1:17" ht="49.5" customHeight="1">
      <c r="A30" s="453" t="s">
        <v>70</v>
      </c>
      <c r="B30" s="453"/>
      <c r="C30" s="453"/>
      <c r="D30" s="453"/>
      <c r="E30" s="322">
        <f aca="true" t="shared" si="5" ref="E30:J30">SUM(E9:E21)+E26</f>
        <v>30</v>
      </c>
      <c r="F30" s="373">
        <f t="shared" si="5"/>
        <v>300</v>
      </c>
      <c r="G30" s="322">
        <f t="shared" si="5"/>
        <v>12</v>
      </c>
      <c r="H30" s="322">
        <f t="shared" si="5"/>
        <v>1</v>
      </c>
      <c r="I30" s="322">
        <f t="shared" si="5"/>
        <v>7</v>
      </c>
      <c r="J30" s="322">
        <f t="shared" si="5"/>
        <v>0</v>
      </c>
      <c r="K30" s="371" t="s">
        <v>142</v>
      </c>
      <c r="L30" s="371" t="s">
        <v>313</v>
      </c>
      <c r="M30" s="322">
        <f>SUM(M9:M14)</f>
        <v>4</v>
      </c>
      <c r="N30" s="373">
        <f>800-F30</f>
        <v>500</v>
      </c>
      <c r="O30" s="374">
        <v>200</v>
      </c>
      <c r="P30" s="373">
        <f>SUM(P9:P21)+P26</f>
        <v>80</v>
      </c>
      <c r="Q30" s="373">
        <f>SUM(Q9:Q14)</f>
        <v>200</v>
      </c>
    </row>
    <row r="31" spans="1:17" ht="16.5">
      <c r="A31" s="140"/>
      <c r="B31" s="141"/>
      <c r="C31" s="141" t="s">
        <v>61</v>
      </c>
      <c r="D31" s="222" t="s">
        <v>62</v>
      </c>
      <c r="E31" s="36">
        <v>1</v>
      </c>
      <c r="F31" s="140">
        <v>30</v>
      </c>
      <c r="G31" s="140"/>
      <c r="H31" s="140"/>
      <c r="I31" s="140"/>
      <c r="J31" s="140">
        <v>2</v>
      </c>
      <c r="K31" s="140"/>
      <c r="L31" s="140"/>
      <c r="M31" s="228"/>
      <c r="N31" s="223"/>
      <c r="O31" s="134"/>
      <c r="P31" s="140"/>
      <c r="Q31" s="140"/>
    </row>
    <row r="34" spans="10:15" ht="15.75">
      <c r="J34" s="148" t="s">
        <v>89</v>
      </c>
      <c r="K34" s="148"/>
      <c r="L34" s="148"/>
      <c r="M34" s="149"/>
      <c r="N34" s="149"/>
      <c r="O34" s="149"/>
    </row>
    <row r="35" spans="10:15" ht="15.75">
      <c r="J35" s="148"/>
      <c r="K35" s="149"/>
      <c r="L35" s="148" t="s">
        <v>188</v>
      </c>
      <c r="M35" s="148"/>
      <c r="N35" s="149"/>
      <c r="O35" s="149"/>
    </row>
  </sheetData>
  <sheetProtection/>
  <mergeCells count="30">
    <mergeCell ref="A30:D30"/>
    <mergeCell ref="AA2:AA4"/>
    <mergeCell ref="AB2:AB4"/>
    <mergeCell ref="Y2:Y4"/>
    <mergeCell ref="X2:X4"/>
    <mergeCell ref="Z2:Z4"/>
    <mergeCell ref="V2:V4"/>
    <mergeCell ref="W2:W4"/>
    <mergeCell ref="S2:S4"/>
    <mergeCell ref="T2:T4"/>
    <mergeCell ref="U2:U4"/>
    <mergeCell ref="J3:J4"/>
    <mergeCell ref="L2:M3"/>
    <mergeCell ref="N2:Q2"/>
    <mergeCell ref="P3:P4"/>
    <mergeCell ref="G2:J2"/>
    <mergeCell ref="K2:K4"/>
    <mergeCell ref="Q3:Q4"/>
    <mergeCell ref="N3:N4"/>
    <mergeCell ref="G3:G4"/>
    <mergeCell ref="A1:Q1"/>
    <mergeCell ref="A2:A4"/>
    <mergeCell ref="B2:B4"/>
    <mergeCell ref="C2:C4"/>
    <mergeCell ref="D2:D4"/>
    <mergeCell ref="E2:E4"/>
    <mergeCell ref="F2:F4"/>
    <mergeCell ref="H3:H4"/>
    <mergeCell ref="I3:I4"/>
    <mergeCell ref="O3:O4"/>
  </mergeCells>
  <printOptions horizontalCentered="1"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1">
      <selection activeCell="E41" sqref="E41"/>
    </sheetView>
  </sheetViews>
  <sheetFormatPr defaultColWidth="9.00390625" defaultRowHeight="13.5"/>
  <cols>
    <col min="1" max="1" width="3.25390625" style="84" customWidth="1"/>
    <col min="2" max="2" width="4.62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1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40" t="s">
        <v>231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59"/>
      <c r="B6" s="59"/>
      <c r="C6" s="59"/>
      <c r="D6" s="61"/>
      <c r="E6" s="59"/>
      <c r="F6" s="59"/>
      <c r="G6" s="59"/>
      <c r="H6" s="59"/>
      <c r="I6" s="59"/>
      <c r="J6" s="59"/>
      <c r="K6" s="68"/>
      <c r="L6" s="59"/>
      <c r="M6" s="74"/>
      <c r="N6" s="59"/>
      <c r="O6" s="59"/>
      <c r="P6" s="59"/>
      <c r="Q6" s="59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134" t="s">
        <v>30</v>
      </c>
      <c r="B7" s="135" t="s">
        <v>30</v>
      </c>
      <c r="C7" s="135" t="s">
        <v>30</v>
      </c>
      <c r="D7" s="136" t="s">
        <v>71</v>
      </c>
      <c r="E7" s="134"/>
      <c r="F7" s="134"/>
      <c r="G7" s="134"/>
      <c r="H7" s="134"/>
      <c r="I7" s="134"/>
      <c r="J7" s="134"/>
      <c r="K7" s="134"/>
      <c r="L7" s="134"/>
      <c r="M7" s="137"/>
      <c r="N7" s="134"/>
      <c r="O7" s="134"/>
      <c r="P7" s="134"/>
      <c r="Q7" s="134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134"/>
      <c r="B8" s="135"/>
      <c r="C8" s="135"/>
      <c r="D8" s="192" t="s">
        <v>49</v>
      </c>
      <c r="E8" s="134"/>
      <c r="F8" s="134"/>
      <c r="G8" s="134"/>
      <c r="H8" s="134"/>
      <c r="I8" s="134"/>
      <c r="J8" s="134"/>
      <c r="K8" s="134"/>
      <c r="L8" s="134"/>
      <c r="M8" s="137"/>
      <c r="N8" s="193"/>
      <c r="O8" s="194"/>
      <c r="P8" s="134"/>
      <c r="Q8" s="134"/>
      <c r="R8" s="77"/>
      <c r="S8" s="85"/>
      <c r="T8" s="86"/>
      <c r="U8" s="79"/>
      <c r="V8" s="87"/>
      <c r="W8" s="80"/>
      <c r="X8" s="88"/>
      <c r="Y8" s="89"/>
      <c r="Z8" s="83"/>
      <c r="AA8" s="90"/>
      <c r="AB8" s="46"/>
    </row>
    <row r="9" spans="1:30" s="97" customFormat="1" ht="31.5" customHeight="1">
      <c r="A9" s="36">
        <v>1</v>
      </c>
      <c r="B9" s="42"/>
      <c r="C9" s="378" t="s">
        <v>150</v>
      </c>
      <c r="D9" s="380" t="s">
        <v>238</v>
      </c>
      <c r="E9" s="38">
        <v>6</v>
      </c>
      <c r="F9" s="38">
        <f>(G9+H9+I9+J9)*15</f>
        <v>60</v>
      </c>
      <c r="G9" s="364">
        <v>2</v>
      </c>
      <c r="H9" s="364"/>
      <c r="I9" s="364">
        <v>2</v>
      </c>
      <c r="J9" s="364"/>
      <c r="K9" s="364" t="s">
        <v>51</v>
      </c>
      <c r="L9" s="359" t="s">
        <v>52</v>
      </c>
      <c r="M9" s="41">
        <f>IF(L9="кп",3,IF(L9="кр",2,IF(L9="кз",1,IF(L9="р",0.5,""))))</f>
        <v>1</v>
      </c>
      <c r="N9" s="38">
        <f>SUM(O9:Q9)</f>
        <v>104</v>
      </c>
      <c r="O9" s="50">
        <v>42</v>
      </c>
      <c r="P9" s="87">
        <f>IF(L9="кп",60,IF(L9="кр",40,IF(L9="кз",20,IF(L9="р",10,0))))</f>
        <v>20</v>
      </c>
      <c r="Q9" s="36">
        <v>42</v>
      </c>
      <c r="R9" s="93"/>
      <c r="S9" s="36"/>
      <c r="T9" s="50"/>
      <c r="U9" s="94"/>
      <c r="V9" s="87"/>
      <c r="W9" s="49"/>
      <c r="X9" s="41"/>
      <c r="Y9" s="50"/>
      <c r="Z9" s="95"/>
      <c r="AA9" s="96"/>
      <c r="AB9" s="34"/>
      <c r="AD9" s="98"/>
    </row>
    <row r="10" spans="1:30" s="97" customFormat="1" ht="34.5" customHeight="1">
      <c r="A10" s="36">
        <v>2</v>
      </c>
      <c r="B10" s="42"/>
      <c r="C10" s="378" t="s">
        <v>150</v>
      </c>
      <c r="D10" s="380" t="s">
        <v>329</v>
      </c>
      <c r="E10" s="38">
        <v>8</v>
      </c>
      <c r="F10" s="38">
        <f>(G10+H10+I10+J10)*15</f>
        <v>75</v>
      </c>
      <c r="G10" s="364">
        <v>3</v>
      </c>
      <c r="H10" s="364"/>
      <c r="I10" s="364">
        <v>2</v>
      </c>
      <c r="J10" s="364"/>
      <c r="K10" s="364" t="s">
        <v>51</v>
      </c>
      <c r="L10" s="359" t="s">
        <v>52</v>
      </c>
      <c r="M10" s="41">
        <f>IF(L10="кп",3,IF(L10="кр",2,IF(L10="кз",1,IF(L10="р",0.5,""))))</f>
        <v>1</v>
      </c>
      <c r="N10" s="38">
        <f>SUM(O10:Q10)</f>
        <v>125</v>
      </c>
      <c r="O10" s="50">
        <v>52</v>
      </c>
      <c r="P10" s="87">
        <f>IF(L10="кп",60,IF(L10="кр",40,IF(L10="кз",20,IF(L10="р",10,0))))</f>
        <v>20</v>
      </c>
      <c r="Q10" s="36">
        <v>53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16.5">
      <c r="A11" s="36">
        <v>3</v>
      </c>
      <c r="B11" s="42"/>
      <c r="C11" s="378" t="s">
        <v>150</v>
      </c>
      <c r="D11" s="354" t="s">
        <v>218</v>
      </c>
      <c r="E11" s="38">
        <v>7</v>
      </c>
      <c r="F11" s="38">
        <f>(G11+H11+I11+J11)*15</f>
        <v>60</v>
      </c>
      <c r="G11" s="364">
        <v>2</v>
      </c>
      <c r="H11" s="364"/>
      <c r="I11" s="364"/>
      <c r="J11" s="364">
        <v>2</v>
      </c>
      <c r="K11" s="364" t="s">
        <v>51</v>
      </c>
      <c r="L11" s="359" t="s">
        <v>54</v>
      </c>
      <c r="M11" s="41">
        <f>IF(L11="кп",3,IF(L11="кр",2,IF(L11="кз",1,IF(L11="р",0.5,""))))</f>
        <v>2</v>
      </c>
      <c r="N11" s="38">
        <f>SUM(O11:Q11)</f>
        <v>124</v>
      </c>
      <c r="O11" s="50">
        <v>42</v>
      </c>
      <c r="P11" s="87">
        <f>IF(L11="кп",60,IF(L11="кр",40,IF(L11="кз",20,IF(L11="р",10,0))))</f>
        <v>40</v>
      </c>
      <c r="Q11" s="36">
        <v>42</v>
      </c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0" s="97" customFormat="1" ht="22.5" customHeight="1">
      <c r="A12" s="36">
        <v>4</v>
      </c>
      <c r="B12" s="42"/>
      <c r="C12" s="378" t="s">
        <v>147</v>
      </c>
      <c r="D12" s="363" t="s">
        <v>217</v>
      </c>
      <c r="E12" s="38">
        <v>5</v>
      </c>
      <c r="F12" s="38">
        <f>(G12+H12+I12+J12)*15</f>
        <v>60</v>
      </c>
      <c r="G12" s="364">
        <v>2</v>
      </c>
      <c r="H12" s="364"/>
      <c r="I12" s="364">
        <v>2</v>
      </c>
      <c r="J12" s="364"/>
      <c r="K12" s="364" t="s">
        <v>51</v>
      </c>
      <c r="L12" s="359"/>
      <c r="M12" s="41">
        <f>IF(L12="кп",3,IF(L12="кр",2,IF(L12="кз",1,IF(L12="р",0.5,""))))</f>
      </c>
      <c r="N12" s="38">
        <f>SUM(O12:Q12)</f>
        <v>84</v>
      </c>
      <c r="O12" s="50">
        <v>42</v>
      </c>
      <c r="P12" s="87">
        <f>IF(L12="кп",60,IF(L12="кр",40,IF(L12="кз",20,IF(L12="р",10,0))))</f>
        <v>0</v>
      </c>
      <c r="Q12" s="36">
        <v>42</v>
      </c>
      <c r="R12" s="93"/>
      <c r="S12" s="36"/>
      <c r="T12" s="50"/>
      <c r="U12" s="94"/>
      <c r="V12" s="87"/>
      <c r="W12" s="49"/>
      <c r="X12" s="41"/>
      <c r="Y12" s="50"/>
      <c r="Z12" s="95"/>
      <c r="AA12" s="96"/>
      <c r="AB12" s="34"/>
      <c r="AD12" s="98"/>
    </row>
    <row r="13" spans="1:30" s="97" customFormat="1" ht="22.5" customHeight="1">
      <c r="A13" s="36">
        <v>5</v>
      </c>
      <c r="B13" s="42"/>
      <c r="C13" s="378" t="s">
        <v>153</v>
      </c>
      <c r="D13" s="363" t="s">
        <v>154</v>
      </c>
      <c r="E13" s="38">
        <v>4</v>
      </c>
      <c r="F13" s="38">
        <f aca="true" t="shared" si="0" ref="F13:F18">(G13+H13+I13+J13)*15</f>
        <v>45</v>
      </c>
      <c r="G13" s="364">
        <v>2</v>
      </c>
      <c r="H13" s="364">
        <v>1</v>
      </c>
      <c r="I13" s="364"/>
      <c r="J13" s="364"/>
      <c r="K13" s="364" t="s">
        <v>53</v>
      </c>
      <c r="L13" s="359"/>
      <c r="M13" s="41">
        <f>IF(L13="кп",3,IF(L13="кр",2,IF(L13="кз",1,IF(L13="р",0.5,""))))</f>
      </c>
      <c r="N13" s="38">
        <f>SUM(O13:Q13)</f>
        <v>53</v>
      </c>
      <c r="O13" s="50">
        <v>32</v>
      </c>
      <c r="P13" s="87">
        <f>IF(L13="кп",60,IF(L13="кр",40,IF(L13="кз",20,IF(L13="р",10,0))))</f>
        <v>0</v>
      </c>
      <c r="Q13" s="36">
        <v>21</v>
      </c>
      <c r="R13" s="93"/>
      <c r="S13" s="36"/>
      <c r="T13" s="50"/>
      <c r="U13" s="94"/>
      <c r="V13" s="87"/>
      <c r="W13" s="49"/>
      <c r="X13" s="41"/>
      <c r="Y13" s="50"/>
      <c r="Z13" s="95"/>
      <c r="AA13" s="96"/>
      <c r="AB13" s="34"/>
      <c r="AD13" s="98"/>
    </row>
    <row r="14" spans="1:30" s="97" customFormat="1" ht="22.5" customHeight="1" hidden="1">
      <c r="A14" s="36">
        <v>6</v>
      </c>
      <c r="B14" s="42"/>
      <c r="C14" s="393"/>
      <c r="D14" s="395"/>
      <c r="E14" s="34"/>
      <c r="F14" s="38"/>
      <c r="G14" s="394"/>
      <c r="H14" s="394"/>
      <c r="I14" s="394"/>
      <c r="J14" s="394"/>
      <c r="K14" s="394"/>
      <c r="L14" s="394"/>
      <c r="M14" s="41"/>
      <c r="N14" s="38"/>
      <c r="O14" s="50"/>
      <c r="P14" s="87"/>
      <c r="Q14" s="36"/>
      <c r="R14" s="93"/>
      <c r="S14" s="36"/>
      <c r="T14" s="50"/>
      <c r="U14" s="94"/>
      <c r="V14" s="87"/>
      <c r="W14" s="49"/>
      <c r="X14" s="41"/>
      <c r="Y14" s="50"/>
      <c r="Z14" s="95"/>
      <c r="AA14" s="96"/>
      <c r="AB14" s="34"/>
      <c r="AD14" s="98"/>
    </row>
    <row r="15" spans="1:17" ht="49.5" customHeight="1" hidden="1">
      <c r="A15" s="36">
        <v>7</v>
      </c>
      <c r="B15" s="42"/>
      <c r="C15" s="42"/>
      <c r="D15" s="40"/>
      <c r="E15" s="34"/>
      <c r="F15" s="38">
        <f t="shared" si="0"/>
        <v>0</v>
      </c>
      <c r="G15" s="36"/>
      <c r="H15" s="36"/>
      <c r="I15" s="36"/>
      <c r="J15" s="36"/>
      <c r="K15" s="36"/>
      <c r="L15" s="49"/>
      <c r="M15" s="41">
        <f aca="true" t="shared" si="1" ref="M15:M25">IF(L15="кп",3,IF(L15="кр",2,IF(L15="кз",1,IF(L15="р",0.5,""))))</f>
      </c>
      <c r="N15" s="38">
        <f aca="true" t="shared" si="2" ref="N15:N28">SUM(O15:Q15)</f>
        <v>0</v>
      </c>
      <c r="O15" s="36"/>
      <c r="P15" s="87">
        <f>IF(L15="кп",60,IF(L15="кр",40,IF(L15="кз",20,IF(L15="р",10,0))))</f>
        <v>0</v>
      </c>
      <c r="Q15" s="36">
        <v>0</v>
      </c>
    </row>
    <row r="16" spans="1:17" ht="16.5" hidden="1">
      <c r="A16" s="36">
        <v>8</v>
      </c>
      <c r="B16" s="42"/>
      <c r="C16" s="42"/>
      <c r="D16" s="40"/>
      <c r="E16" s="34"/>
      <c r="F16" s="38">
        <f t="shared" si="0"/>
        <v>0</v>
      </c>
      <c r="G16" s="36"/>
      <c r="H16" s="36"/>
      <c r="I16" s="36"/>
      <c r="J16" s="36"/>
      <c r="K16" s="36"/>
      <c r="L16" s="49"/>
      <c r="M16" s="41">
        <f t="shared" si="1"/>
      </c>
      <c r="N16" s="38">
        <f t="shared" si="2"/>
        <v>0</v>
      </c>
      <c r="O16" s="36"/>
      <c r="P16" s="87">
        <f>IF(L16="кп",60,IF(L16="кр",40,IF(L16="кз",20,IF(L16="р",10,0))))</f>
        <v>0</v>
      </c>
      <c r="Q16" s="36">
        <v>0</v>
      </c>
    </row>
    <row r="17" spans="1:17" ht="16.5" hidden="1">
      <c r="A17" s="36">
        <v>9</v>
      </c>
      <c r="B17" s="42"/>
      <c r="C17" s="42"/>
      <c r="D17" s="40"/>
      <c r="E17" s="34"/>
      <c r="F17" s="38">
        <f t="shared" si="0"/>
        <v>0</v>
      </c>
      <c r="G17" s="36"/>
      <c r="H17" s="36"/>
      <c r="I17" s="36"/>
      <c r="J17" s="36"/>
      <c r="K17" s="36"/>
      <c r="L17" s="49"/>
      <c r="M17" s="41">
        <f t="shared" si="1"/>
      </c>
      <c r="N17" s="38">
        <f t="shared" si="2"/>
        <v>0</v>
      </c>
      <c r="O17" s="36"/>
      <c r="P17" s="87">
        <f>IF(L17="кп",60,IF(L17="кр",40,IF(L17="кз",20,IF(L17="р",10,0))))</f>
        <v>0</v>
      </c>
      <c r="Q17" s="36">
        <v>0</v>
      </c>
    </row>
    <row r="18" spans="1:17" ht="16.5" hidden="1">
      <c r="A18" s="36">
        <v>10</v>
      </c>
      <c r="B18" s="42"/>
      <c r="C18" s="42"/>
      <c r="D18" s="40"/>
      <c r="E18" s="34"/>
      <c r="F18" s="38">
        <f t="shared" si="0"/>
        <v>0</v>
      </c>
      <c r="G18" s="36"/>
      <c r="H18" s="36"/>
      <c r="I18" s="36"/>
      <c r="J18" s="36"/>
      <c r="K18" s="36"/>
      <c r="L18" s="49"/>
      <c r="M18" s="41">
        <f t="shared" si="1"/>
      </c>
      <c r="N18" s="38">
        <f t="shared" si="2"/>
        <v>0</v>
      </c>
      <c r="O18" s="36"/>
      <c r="P18" s="87">
        <f>IF(L18="кп",60,IF(L18="кр",40,IF(L18="кз",20,IF(L18="р",10,0))))</f>
        <v>0</v>
      </c>
      <c r="Q18" s="36">
        <v>0</v>
      </c>
    </row>
    <row r="19" spans="1:17" ht="16.5" hidden="1">
      <c r="A19" s="36"/>
      <c r="B19" s="42"/>
      <c r="C19" s="42"/>
      <c r="D19" s="48" t="s">
        <v>55</v>
      </c>
      <c r="E19" s="34"/>
      <c r="F19" s="36"/>
      <c r="G19" s="36"/>
      <c r="H19" s="36"/>
      <c r="I19" s="36"/>
      <c r="J19" s="36"/>
      <c r="K19" s="36"/>
      <c r="L19" s="36"/>
      <c r="M19" s="41">
        <f t="shared" si="1"/>
      </c>
      <c r="N19" s="38">
        <f t="shared" si="2"/>
        <v>0</v>
      </c>
      <c r="O19" s="36"/>
      <c r="P19" s="87"/>
      <c r="Q19" s="41"/>
    </row>
    <row r="20" spans="1:17" ht="16.5" hidden="1">
      <c r="A20" s="42" t="s">
        <v>56</v>
      </c>
      <c r="B20" s="42"/>
      <c r="C20" s="42"/>
      <c r="D20" s="48"/>
      <c r="E20" s="34"/>
      <c r="F20" s="38">
        <f>(G20+H20+I20+J20)*15</f>
        <v>0</v>
      </c>
      <c r="G20" s="36"/>
      <c r="H20" s="36"/>
      <c r="I20" s="36"/>
      <c r="J20" s="36"/>
      <c r="K20" s="36"/>
      <c r="L20" s="39"/>
      <c r="M20" s="41">
        <f t="shared" si="1"/>
      </c>
      <c r="N20" s="38">
        <f t="shared" si="2"/>
        <v>0</v>
      </c>
      <c r="O20" s="36"/>
      <c r="P20" s="87">
        <f>IF(L20="кп",60,IF(L20="кр",40,IF(L20="кз",20,IF(L20="р",10,0))))</f>
        <v>0</v>
      </c>
      <c r="Q20" s="36">
        <v>0</v>
      </c>
    </row>
    <row r="21" spans="1:17" ht="16.5" hidden="1">
      <c r="A21" s="42" t="s">
        <v>57</v>
      </c>
      <c r="B21" s="42"/>
      <c r="C21" s="42"/>
      <c r="D21" s="48"/>
      <c r="E21" s="34"/>
      <c r="F21" s="38">
        <f>(G21+H21+I21+J21)*15</f>
        <v>0</v>
      </c>
      <c r="G21" s="36"/>
      <c r="H21" s="36"/>
      <c r="I21" s="36"/>
      <c r="J21" s="36"/>
      <c r="K21" s="36"/>
      <c r="L21" s="39"/>
      <c r="M21" s="41">
        <f t="shared" si="1"/>
      </c>
      <c r="N21" s="38">
        <f t="shared" si="2"/>
        <v>0</v>
      </c>
      <c r="O21" s="36"/>
      <c r="P21" s="87">
        <f>IF(L21="кп",60,IF(L21="кр",40,IF(L21="кз",20,IF(L21="р",10,0))))</f>
        <v>0</v>
      </c>
      <c r="Q21" s="36">
        <v>0</v>
      </c>
    </row>
    <row r="22" spans="1:17" ht="16.5" hidden="1">
      <c r="A22" s="42" t="s">
        <v>58</v>
      </c>
      <c r="B22" s="42"/>
      <c r="C22" s="42"/>
      <c r="D22" s="48"/>
      <c r="E22" s="34"/>
      <c r="F22" s="38">
        <f>(G22+H22+I22+J22)*15</f>
        <v>0</v>
      </c>
      <c r="G22" s="36"/>
      <c r="H22" s="36"/>
      <c r="I22" s="36"/>
      <c r="J22" s="36"/>
      <c r="K22" s="36"/>
      <c r="L22" s="39"/>
      <c r="M22" s="41">
        <f t="shared" si="1"/>
      </c>
      <c r="N22" s="38">
        <f t="shared" si="2"/>
        <v>0</v>
      </c>
      <c r="O22" s="36"/>
      <c r="P22" s="87">
        <f>IF(L22="кп",60,IF(L22="кр",40,IF(L22="кз",20,IF(L22="р",10,0))))</f>
        <v>0</v>
      </c>
      <c r="Q22" s="36">
        <v>0</v>
      </c>
    </row>
    <row r="23" spans="1:17" ht="16.5" hidden="1">
      <c r="A23" s="42" t="s">
        <v>59</v>
      </c>
      <c r="B23" s="42"/>
      <c r="C23" s="42"/>
      <c r="D23" s="48"/>
      <c r="E23" s="34"/>
      <c r="F23" s="38">
        <f>(G23+H23+I23+J23)*15</f>
        <v>0</v>
      </c>
      <c r="G23" s="36"/>
      <c r="H23" s="36"/>
      <c r="I23" s="36"/>
      <c r="J23" s="36"/>
      <c r="K23" s="36"/>
      <c r="L23" s="39"/>
      <c r="M23" s="41">
        <f t="shared" si="1"/>
      </c>
      <c r="N23" s="38">
        <f t="shared" si="2"/>
        <v>0</v>
      </c>
      <c r="O23" s="36"/>
      <c r="P23" s="87">
        <f>IF(L23="кп",60,IF(L23="кр",40,IF(L23="кз",20,IF(L23="р",10,0))))</f>
        <v>0</v>
      </c>
      <c r="Q23" s="36">
        <v>0</v>
      </c>
    </row>
    <row r="24" spans="1:17" ht="16.5" hidden="1">
      <c r="A24" s="36"/>
      <c r="B24" s="42"/>
      <c r="C24" s="42"/>
      <c r="D24" s="48" t="s">
        <v>55</v>
      </c>
      <c r="E24" s="34"/>
      <c r="F24" s="36"/>
      <c r="G24" s="36"/>
      <c r="H24" s="36"/>
      <c r="I24" s="36"/>
      <c r="J24" s="36"/>
      <c r="K24" s="36"/>
      <c r="L24" s="36"/>
      <c r="M24" s="41">
        <f t="shared" si="1"/>
      </c>
      <c r="N24" s="38">
        <f t="shared" si="2"/>
        <v>0</v>
      </c>
      <c r="O24" s="36"/>
      <c r="P24" s="87"/>
      <c r="Q24" s="36"/>
    </row>
    <row r="25" spans="1:17" ht="16.5" hidden="1">
      <c r="A25" s="42" t="s">
        <v>111</v>
      </c>
      <c r="B25" s="42"/>
      <c r="C25" s="42"/>
      <c r="D25" s="48"/>
      <c r="E25" s="34"/>
      <c r="F25" s="38">
        <f>(G25+H25+I25+J25)*15</f>
        <v>0</v>
      </c>
      <c r="G25" s="36"/>
      <c r="H25" s="36"/>
      <c r="I25" s="36"/>
      <c r="J25" s="36"/>
      <c r="K25" s="36"/>
      <c r="L25" s="39"/>
      <c r="M25" s="41">
        <f t="shared" si="1"/>
      </c>
      <c r="N25" s="38">
        <f t="shared" si="2"/>
        <v>0</v>
      </c>
      <c r="O25" s="36"/>
      <c r="P25" s="87">
        <f>IF(L25="кп",60,IF(L25="кр",40,IF(L25="кз",20,IF(L25="р",10,0))))</f>
        <v>0</v>
      </c>
      <c r="Q25" s="36">
        <v>0</v>
      </c>
    </row>
    <row r="26" spans="1:17" ht="16.5" hidden="1">
      <c r="A26" s="42" t="s">
        <v>112</v>
      </c>
      <c r="B26" s="42"/>
      <c r="C26" s="42"/>
      <c r="D26" s="48"/>
      <c r="E26" s="34"/>
      <c r="F26" s="38">
        <f>(G26+H26+I26+J26)*15</f>
        <v>0</v>
      </c>
      <c r="G26" s="36"/>
      <c r="H26" s="36"/>
      <c r="I26" s="36"/>
      <c r="J26" s="36"/>
      <c r="K26" s="36"/>
      <c r="L26" s="39"/>
      <c r="M26" s="41">
        <f>IF(L26="кп",3,IF(L26="кр",2,IF(L26="кз",1,IF(L26="р",0.5,""))))</f>
      </c>
      <c r="N26" s="38">
        <f t="shared" si="2"/>
        <v>0</v>
      </c>
      <c r="O26" s="36"/>
      <c r="P26" s="87">
        <f>IF(L26="кп",60,IF(L26="кр",40,IF(L26="кз",20,IF(L26="р",10,0))))</f>
        <v>0</v>
      </c>
      <c r="Q26" s="36">
        <v>0</v>
      </c>
    </row>
    <row r="27" spans="1:17" ht="16.5" hidden="1">
      <c r="A27" s="42" t="s">
        <v>113</v>
      </c>
      <c r="B27" s="42"/>
      <c r="C27" s="42"/>
      <c r="D27" s="48"/>
      <c r="E27" s="34"/>
      <c r="F27" s="38">
        <f>(G27+H27+I27+J27)*15</f>
        <v>0</v>
      </c>
      <c r="G27" s="36"/>
      <c r="H27" s="36"/>
      <c r="I27" s="36"/>
      <c r="J27" s="36"/>
      <c r="K27" s="36"/>
      <c r="L27" s="39"/>
      <c r="M27" s="41">
        <f>IF(L27="кп",3,IF(L27="кр",2,IF(L27="кз",1,IF(L27="р",0.5,""))))</f>
      </c>
      <c r="N27" s="38">
        <f t="shared" si="2"/>
        <v>0</v>
      </c>
      <c r="O27" s="36"/>
      <c r="P27" s="87">
        <f>IF(L27="кп",60,IF(L27="кр",40,IF(L27="кз",20,IF(L27="р",10,0))))</f>
        <v>0</v>
      </c>
      <c r="Q27" s="36">
        <v>0</v>
      </c>
    </row>
    <row r="28" spans="1:17" ht="16.5" hidden="1">
      <c r="A28" s="42" t="s">
        <v>114</v>
      </c>
      <c r="B28" s="42"/>
      <c r="C28" s="42"/>
      <c r="D28" s="48"/>
      <c r="E28" s="34"/>
      <c r="F28" s="38">
        <f>(G28+H28+I28+J28)*15</f>
        <v>0</v>
      </c>
      <c r="G28" s="36"/>
      <c r="H28" s="36"/>
      <c r="I28" s="36"/>
      <c r="J28" s="36"/>
      <c r="K28" s="36"/>
      <c r="L28" s="39"/>
      <c r="M28" s="41">
        <f>IF(L28="кп",3,IF(L28="кр",2,IF(L28="кз",1,IF(L28="р",0.5,""))))</f>
      </c>
      <c r="N28" s="38">
        <f t="shared" si="2"/>
        <v>0</v>
      </c>
      <c r="O28" s="36"/>
      <c r="P28" s="87">
        <f>IF(L28="кп",60,IF(L28="кр",40,IF(L28="кз",20,IF(L28="р",10,0))))</f>
        <v>0</v>
      </c>
      <c r="Q28" s="36">
        <v>0</v>
      </c>
    </row>
    <row r="29" spans="1:17" ht="49.5" customHeight="1">
      <c r="A29" s="453" t="s">
        <v>72</v>
      </c>
      <c r="B29" s="453"/>
      <c r="C29" s="453"/>
      <c r="D29" s="453"/>
      <c r="E29" s="35">
        <v>30</v>
      </c>
      <c r="F29" s="373">
        <f>SUM(F9:F20)+F25</f>
        <v>300</v>
      </c>
      <c r="G29" s="322">
        <f>SUM(G9:G20)+G25</f>
        <v>11</v>
      </c>
      <c r="H29" s="322">
        <f>SUM(H9:H20)+H25</f>
        <v>1</v>
      </c>
      <c r="I29" s="322">
        <f>SUM(I9:I20)+I25</f>
        <v>6</v>
      </c>
      <c r="J29" s="322">
        <f>SUM(J9:J20)+J25</f>
        <v>2</v>
      </c>
      <c r="K29" s="371" t="s">
        <v>228</v>
      </c>
      <c r="L29" s="371" t="s">
        <v>316</v>
      </c>
      <c r="M29" s="372">
        <f>SUM(M9:M20,M25)</f>
        <v>4</v>
      </c>
      <c r="N29" s="373">
        <f>800-F29</f>
        <v>500</v>
      </c>
      <c r="O29" s="374">
        <v>210</v>
      </c>
      <c r="P29" s="373">
        <f>SUM(P9:P20)+P25</f>
        <v>80</v>
      </c>
      <c r="Q29" s="373">
        <f>SUM(Q9:Q20)+Q25</f>
        <v>200</v>
      </c>
    </row>
    <row r="30" spans="1:17" ht="16.5">
      <c r="A30" s="36"/>
      <c r="B30" s="42"/>
      <c r="C30" s="42" t="s">
        <v>61</v>
      </c>
      <c r="D30" s="45" t="s">
        <v>62</v>
      </c>
      <c r="E30" s="36">
        <v>1</v>
      </c>
      <c r="F30" s="36">
        <v>30</v>
      </c>
      <c r="G30" s="36"/>
      <c r="H30" s="36"/>
      <c r="I30" s="36"/>
      <c r="J30" s="36">
        <v>2</v>
      </c>
      <c r="K30" s="36" t="s">
        <v>50</v>
      </c>
      <c r="L30" s="36"/>
      <c r="M30" s="43"/>
      <c r="N30" s="109"/>
      <c r="O30" s="37"/>
      <c r="P30" s="36"/>
      <c r="Q30" s="36"/>
    </row>
    <row r="31" spans="1:28" s="145" customFormat="1" ht="16.5" customHeight="1">
      <c r="A31" s="350"/>
      <c r="B31" s="411"/>
      <c r="C31" s="411"/>
      <c r="D31" s="349"/>
      <c r="E31" s="350"/>
      <c r="F31" s="350"/>
      <c r="G31" s="350"/>
      <c r="H31" s="350"/>
      <c r="I31" s="350"/>
      <c r="J31" s="350"/>
      <c r="K31" s="352"/>
      <c r="L31" s="350"/>
      <c r="M31" s="412"/>
      <c r="N31" s="413"/>
      <c r="O31" s="350"/>
      <c r="P31" s="350"/>
      <c r="Q31" s="350"/>
      <c r="R31" s="143"/>
      <c r="S31" s="197"/>
      <c r="T31" s="414"/>
      <c r="U31" s="224"/>
      <c r="V31" s="197"/>
      <c r="W31" s="203"/>
      <c r="X31" s="142"/>
      <c r="Y31" s="213"/>
      <c r="Z31" s="204"/>
      <c r="AA31" s="203"/>
      <c r="AB31" s="197"/>
    </row>
    <row r="32" spans="1:28" s="145" customFormat="1" ht="16.5" customHeight="1">
      <c r="A32" s="140"/>
      <c r="B32" s="141"/>
      <c r="C32" s="141"/>
      <c r="D32" s="415" t="s">
        <v>344</v>
      </c>
      <c r="E32" s="140"/>
      <c r="F32" s="140"/>
      <c r="G32" s="140"/>
      <c r="H32" s="140"/>
      <c r="I32" s="140"/>
      <c r="J32" s="140"/>
      <c r="K32" s="140"/>
      <c r="L32" s="140"/>
      <c r="M32" s="228"/>
      <c r="N32" s="211"/>
      <c r="O32" s="140"/>
      <c r="P32" s="140"/>
      <c r="Q32" s="140"/>
      <c r="R32" s="143"/>
      <c r="S32" s="197"/>
      <c r="T32" s="414"/>
      <c r="U32" s="224"/>
      <c r="V32" s="197"/>
      <c r="W32" s="203"/>
      <c r="X32" s="142"/>
      <c r="Y32" s="213"/>
      <c r="Z32" s="204"/>
      <c r="AA32" s="203"/>
      <c r="AB32" s="197"/>
    </row>
    <row r="33" spans="1:30" s="144" customFormat="1" ht="33.75" customHeight="1">
      <c r="A33" s="251"/>
      <c r="B33" s="141"/>
      <c r="C33" s="141" t="s">
        <v>147</v>
      </c>
      <c r="D33" s="275" t="s">
        <v>270</v>
      </c>
      <c r="E33" s="140">
        <v>3</v>
      </c>
      <c r="F33" s="140">
        <v>90</v>
      </c>
      <c r="G33" s="140"/>
      <c r="H33" s="140"/>
      <c r="I33" s="140"/>
      <c r="J33" s="140"/>
      <c r="K33" s="407" t="s">
        <v>343</v>
      </c>
      <c r="L33" s="140"/>
      <c r="M33" s="228"/>
      <c r="N33" s="211"/>
      <c r="O33" s="140"/>
      <c r="P33" s="140"/>
      <c r="Q33" s="140"/>
      <c r="R33" s="143"/>
      <c r="S33" s="140">
        <f>F33*120/360</f>
        <v>30</v>
      </c>
      <c r="T33" s="194">
        <f>INT(S33+0.5)</f>
        <v>30</v>
      </c>
      <c r="U33" s="408">
        <f>SUM(G33:J33)</f>
        <v>0</v>
      </c>
      <c r="V33" s="140">
        <f>IF(K33="то",2,IF(K33="и",3,IF(K33="к",1,0)))</f>
        <v>1</v>
      </c>
      <c r="W33" s="211">
        <f>U33*V33</f>
        <v>0</v>
      </c>
      <c r="X33" s="228" t="e">
        <f>$X$9*W33/$W$16</f>
        <v>#DIV/0!</v>
      </c>
      <c r="Y33" s="194" t="e">
        <f>INT(X33+0.5)</f>
        <v>#DIV/0!</v>
      </c>
      <c r="Z33" s="409">
        <f>F33+N33</f>
        <v>90</v>
      </c>
      <c r="AA33" s="410" t="e">
        <f>$AA$9*Z33/$Z$16</f>
        <v>#DIV/0!</v>
      </c>
      <c r="AB33" s="34" t="e">
        <f>INT(AA33+0.5)</f>
        <v>#DIV/0!</v>
      </c>
      <c r="AD33" s="207"/>
    </row>
    <row r="35" spans="10:15" ht="15.75">
      <c r="J35" s="148" t="s">
        <v>89</v>
      </c>
      <c r="K35" s="148"/>
      <c r="L35" s="148"/>
      <c r="M35" s="149"/>
      <c r="N35" s="149"/>
      <c r="O35" s="149"/>
    </row>
    <row r="36" spans="10:15" ht="15.75">
      <c r="J36" s="148"/>
      <c r="K36" s="149"/>
      <c r="L36" s="148" t="s">
        <v>188</v>
      </c>
      <c r="M36" s="148"/>
      <c r="N36" s="149"/>
      <c r="O36" s="149"/>
    </row>
  </sheetData>
  <sheetProtection/>
  <mergeCells count="30">
    <mergeCell ref="A29:D29"/>
    <mergeCell ref="AA2:AA4"/>
    <mergeCell ref="AB2:AB4"/>
    <mergeCell ref="G3:G4"/>
    <mergeCell ref="H3:H4"/>
    <mergeCell ref="I3:I4"/>
    <mergeCell ref="J3:J4"/>
    <mergeCell ref="N3:N4"/>
    <mergeCell ref="O3:O4"/>
    <mergeCell ref="V2:V4"/>
    <mergeCell ref="W2:W4"/>
    <mergeCell ref="X2:X4"/>
    <mergeCell ref="Y2:Y4"/>
    <mergeCell ref="Z2:Z4"/>
    <mergeCell ref="G2:J2"/>
    <mergeCell ref="K2:K4"/>
    <mergeCell ref="L2:M3"/>
    <mergeCell ref="N2:Q2"/>
    <mergeCell ref="Q3:Q4"/>
    <mergeCell ref="P3:P4"/>
    <mergeCell ref="U2:U4"/>
    <mergeCell ref="A1:Q1"/>
    <mergeCell ref="A2:A4"/>
    <mergeCell ref="B2:B4"/>
    <mergeCell ref="C2:C4"/>
    <mergeCell ref="D2:D4"/>
    <mergeCell ref="E2:E4"/>
    <mergeCell ref="F2:F4"/>
    <mergeCell ref="T2:T4"/>
    <mergeCell ref="S2:S4"/>
  </mergeCells>
  <printOptions horizontalCentered="1"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0">
      <selection activeCell="F19" sqref="F19"/>
    </sheetView>
  </sheetViews>
  <sheetFormatPr defaultColWidth="9.00390625" defaultRowHeight="13.5"/>
  <cols>
    <col min="1" max="1" width="3.25390625" style="84" customWidth="1"/>
    <col min="2" max="2" width="4.0039062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1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57" t="s">
        <v>231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W1" s="53"/>
      <c r="X1" s="54"/>
      <c r="Y1" s="54"/>
      <c r="Z1" s="53"/>
      <c r="AA1" s="53"/>
    </row>
    <row r="2" spans="1:28" s="55" customFormat="1" ht="31.5" customHeight="1">
      <c r="A2" s="441" t="s">
        <v>0</v>
      </c>
      <c r="B2" s="442" t="s">
        <v>31</v>
      </c>
      <c r="C2" s="443" t="s">
        <v>1</v>
      </c>
      <c r="D2" s="444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41"/>
      <c r="B3" s="442"/>
      <c r="C3" s="443"/>
      <c r="D3" s="444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41"/>
      <c r="B4" s="442"/>
      <c r="C4" s="443"/>
      <c r="D4" s="44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28" s="67" customFormat="1" ht="18" customHeight="1">
      <c r="A6" s="59"/>
      <c r="B6" s="59"/>
      <c r="C6" s="59"/>
      <c r="D6" s="61"/>
      <c r="E6" s="59"/>
      <c r="F6" s="59"/>
      <c r="G6" s="59"/>
      <c r="H6" s="59"/>
      <c r="I6" s="59"/>
      <c r="J6" s="59"/>
      <c r="K6" s="68"/>
      <c r="L6" s="59"/>
      <c r="M6" s="74"/>
      <c r="N6" s="59"/>
      <c r="O6" s="59"/>
      <c r="P6" s="59"/>
      <c r="Q6" s="59"/>
      <c r="S6" s="68"/>
      <c r="T6" s="69"/>
      <c r="U6" s="70"/>
      <c r="V6" s="68"/>
      <c r="W6" s="71"/>
      <c r="X6" s="75"/>
      <c r="Y6" s="76"/>
      <c r="Z6" s="73"/>
      <c r="AA6" s="71"/>
      <c r="AB6" s="68"/>
    </row>
    <row r="7" spans="1:28" s="84" customFormat="1" ht="16.5">
      <c r="A7" s="37" t="s">
        <v>30</v>
      </c>
      <c r="B7" s="375" t="s">
        <v>30</v>
      </c>
      <c r="C7" s="375" t="s">
        <v>30</v>
      </c>
      <c r="D7" s="376" t="s">
        <v>73</v>
      </c>
      <c r="E7" s="37"/>
      <c r="F7" s="37"/>
      <c r="G7" s="37"/>
      <c r="H7" s="37"/>
      <c r="I7" s="37"/>
      <c r="J7" s="37"/>
      <c r="K7" s="37"/>
      <c r="L7" s="37"/>
      <c r="M7" s="47"/>
      <c r="N7" s="37"/>
      <c r="O7" s="37"/>
      <c r="P7" s="37"/>
      <c r="Q7" s="37"/>
      <c r="R7" s="77"/>
      <c r="S7" s="46"/>
      <c r="T7" s="78"/>
      <c r="U7" s="79"/>
      <c r="V7" s="46"/>
      <c r="W7" s="80"/>
      <c r="X7" s="81"/>
      <c r="Y7" s="82"/>
      <c r="Z7" s="83"/>
      <c r="AA7" s="80"/>
      <c r="AB7" s="46"/>
    </row>
    <row r="8" spans="1:28" s="91" customFormat="1" ht="16.5">
      <c r="A8" s="37"/>
      <c r="B8" s="375"/>
      <c r="C8" s="375"/>
      <c r="D8" s="377" t="s">
        <v>49</v>
      </c>
      <c r="E8" s="37"/>
      <c r="F8" s="37"/>
      <c r="G8" s="37"/>
      <c r="H8" s="37"/>
      <c r="I8" s="37"/>
      <c r="J8" s="37"/>
      <c r="K8" s="37"/>
      <c r="L8" s="37"/>
      <c r="M8" s="47"/>
      <c r="N8" s="38"/>
      <c r="O8" s="50"/>
      <c r="P8" s="37"/>
      <c r="Q8" s="37"/>
      <c r="R8" s="77"/>
      <c r="S8" s="85">
        <v>120</v>
      </c>
      <c r="T8" s="86"/>
      <c r="U8" s="79"/>
      <c r="V8" s="87"/>
      <c r="W8" s="80"/>
      <c r="X8" s="88">
        <v>200</v>
      </c>
      <c r="Y8" s="89"/>
      <c r="Z8" s="83"/>
      <c r="AA8" s="90">
        <v>30</v>
      </c>
      <c r="AB8" s="46"/>
    </row>
    <row r="9" spans="1:30" s="97" customFormat="1" ht="33.75" customHeight="1">
      <c r="A9" s="36">
        <v>1</v>
      </c>
      <c r="B9" s="42"/>
      <c r="C9" s="378" t="s">
        <v>150</v>
      </c>
      <c r="D9" s="366" t="s">
        <v>349</v>
      </c>
      <c r="E9" s="38">
        <v>5</v>
      </c>
      <c r="F9" s="38">
        <f>(G9+H9+I9+J9)*15</f>
        <v>60</v>
      </c>
      <c r="G9" s="364">
        <v>2</v>
      </c>
      <c r="H9" s="364"/>
      <c r="I9" s="364">
        <v>2</v>
      </c>
      <c r="J9" s="364"/>
      <c r="K9" s="364" t="s">
        <v>51</v>
      </c>
      <c r="L9" s="359"/>
      <c r="M9" s="43">
        <f>IF(L9="кп",3,IF(L9="кр",2,IF(L9="кз",1,IF(L9="р",0.5,""))))</f>
      </c>
      <c r="N9" s="38">
        <v>85</v>
      </c>
      <c r="O9" s="36">
        <v>36</v>
      </c>
      <c r="P9" s="36">
        <f>IF(L9="кп",60,IF(L9="кр",40,IF(L9="кз",20,IF(L9="р",10,0))))</f>
        <v>0</v>
      </c>
      <c r="Q9" s="36">
        <v>49</v>
      </c>
      <c r="R9" s="93"/>
      <c r="S9" s="36" t="e">
        <f>#REF!*120/390</f>
        <v>#REF!</v>
      </c>
      <c r="T9" s="50" t="e">
        <f>INT(S9+0.5)</f>
        <v>#REF!</v>
      </c>
      <c r="U9" s="94" t="e">
        <f>SUM(#REF!)</f>
        <v>#REF!</v>
      </c>
      <c r="V9" s="87" t="e">
        <f>IF(#REF!="то",2,IF(#REF!="и",3,IF(#REF!="к",1,0)))</f>
        <v>#REF!</v>
      </c>
      <c r="W9" s="49" t="e">
        <f>U9*V9</f>
        <v>#REF!</v>
      </c>
      <c r="X9" s="41" t="e">
        <f>$X$8*W9/#REF!</f>
        <v>#REF!</v>
      </c>
      <c r="Y9" s="50" t="e">
        <f>INT(X9+0.5)</f>
        <v>#REF!</v>
      </c>
      <c r="Z9" s="95" t="e">
        <f>#REF!+#REF!</f>
        <v>#REF!</v>
      </c>
      <c r="AA9" s="96" t="e">
        <f>$AA$8*Z9/#REF!</f>
        <v>#REF!</v>
      </c>
      <c r="AB9" s="34" t="e">
        <f>INT(AA9+0.5)</f>
        <v>#REF!</v>
      </c>
      <c r="AD9" s="98"/>
    </row>
    <row r="10" spans="1:30" s="97" customFormat="1" ht="22.5" customHeight="1">
      <c r="A10" s="36">
        <v>2</v>
      </c>
      <c r="B10" s="42"/>
      <c r="C10" s="378" t="s">
        <v>150</v>
      </c>
      <c r="D10" s="363" t="s">
        <v>219</v>
      </c>
      <c r="E10" s="38">
        <v>7</v>
      </c>
      <c r="F10" s="38">
        <f>(G10+H10+I10+J10)*15</f>
        <v>75</v>
      </c>
      <c r="G10" s="364">
        <v>2</v>
      </c>
      <c r="H10" s="364"/>
      <c r="I10" s="364">
        <v>3</v>
      </c>
      <c r="J10" s="364"/>
      <c r="K10" s="364" t="s">
        <v>53</v>
      </c>
      <c r="L10" s="364" t="s">
        <v>52</v>
      </c>
      <c r="M10" s="43">
        <f>IF(L10="кп",3,IF(L10="кр",2,IF(L10="кз",1,IF(L10="р",0.5,""))))</f>
        <v>1</v>
      </c>
      <c r="N10" s="38">
        <v>106</v>
      </c>
      <c r="O10" s="36">
        <v>45</v>
      </c>
      <c r="P10" s="36">
        <f>IF(L10="кп",60,IF(L10="кр",40,IF(L10="кз",20,IF(L10="р",10,0))))</f>
        <v>20</v>
      </c>
      <c r="Q10" s="36">
        <v>41</v>
      </c>
      <c r="R10" s="93"/>
      <c r="S10" s="36"/>
      <c r="T10" s="50"/>
      <c r="U10" s="94"/>
      <c r="V10" s="87"/>
      <c r="W10" s="49"/>
      <c r="X10" s="41"/>
      <c r="Y10" s="50"/>
      <c r="Z10" s="95"/>
      <c r="AA10" s="96"/>
      <c r="AB10" s="34"/>
      <c r="AD10" s="98"/>
    </row>
    <row r="11" spans="1:30" s="97" customFormat="1" ht="22.5" customHeight="1" hidden="1">
      <c r="A11" s="36"/>
      <c r="B11" s="42"/>
      <c r="C11" s="378"/>
      <c r="D11" s="363"/>
      <c r="E11" s="38"/>
      <c r="F11" s="38"/>
      <c r="G11" s="364"/>
      <c r="H11" s="364"/>
      <c r="I11" s="364"/>
      <c r="J11" s="364"/>
      <c r="K11" s="364"/>
      <c r="L11" s="364"/>
      <c r="M11" s="43"/>
      <c r="N11" s="38"/>
      <c r="O11" s="36"/>
      <c r="P11" s="36"/>
      <c r="Q11" s="36"/>
      <c r="R11" s="93"/>
      <c r="S11" s="36"/>
      <c r="T11" s="50"/>
      <c r="U11" s="94"/>
      <c r="V11" s="87"/>
      <c r="W11" s="49"/>
      <c r="X11" s="41"/>
      <c r="Y11" s="50"/>
      <c r="Z11" s="95"/>
      <c r="AA11" s="96"/>
      <c r="AB11" s="34"/>
      <c r="AD11" s="98"/>
    </row>
    <row r="12" spans="1:30" s="97" customFormat="1" ht="22.5" customHeight="1" hidden="1">
      <c r="A12" s="36"/>
      <c r="B12" s="42"/>
      <c r="C12" s="393"/>
      <c r="D12" s="395"/>
      <c r="E12" s="38"/>
      <c r="F12" s="38"/>
      <c r="G12" s="394"/>
      <c r="H12" s="394"/>
      <c r="I12" s="394"/>
      <c r="J12" s="394"/>
      <c r="K12" s="394"/>
      <c r="L12" s="364"/>
      <c r="M12" s="43"/>
      <c r="N12" s="38"/>
      <c r="O12" s="36"/>
      <c r="P12" s="36"/>
      <c r="Q12" s="36"/>
      <c r="R12" s="93"/>
      <c r="S12" s="36"/>
      <c r="T12" s="50"/>
      <c r="U12" s="94"/>
      <c r="V12" s="87"/>
      <c r="W12" s="49"/>
      <c r="X12" s="41"/>
      <c r="Y12" s="50"/>
      <c r="Z12" s="95"/>
      <c r="AA12" s="96"/>
      <c r="AB12" s="34"/>
      <c r="AD12" s="98"/>
    </row>
    <row r="13" spans="1:17" ht="16.5" customHeight="1" hidden="1">
      <c r="A13" s="36"/>
      <c r="B13" s="42"/>
      <c r="C13" s="97"/>
      <c r="D13" s="97"/>
      <c r="E13" s="34"/>
      <c r="F13" s="38"/>
      <c r="G13" s="250"/>
      <c r="H13" s="250"/>
      <c r="I13" s="250"/>
      <c r="J13" s="250"/>
      <c r="K13" s="250"/>
      <c r="L13" s="250"/>
      <c r="M13" s="43"/>
      <c r="N13" s="38"/>
      <c r="O13" s="36"/>
      <c r="P13" s="36"/>
      <c r="Q13" s="36"/>
    </row>
    <row r="14" spans="1:17" ht="16.5" hidden="1">
      <c r="A14" s="36"/>
      <c r="B14" s="42"/>
      <c r="C14" s="42"/>
      <c r="D14" s="40"/>
      <c r="E14" s="34"/>
      <c r="F14" s="38"/>
      <c r="G14" s="36"/>
      <c r="H14" s="36"/>
      <c r="I14" s="36"/>
      <c r="J14" s="36"/>
      <c r="K14" s="36"/>
      <c r="L14" s="49"/>
      <c r="M14" s="43"/>
      <c r="N14" s="38"/>
      <c r="O14" s="36"/>
      <c r="P14" s="36"/>
      <c r="Q14" s="36"/>
    </row>
    <row r="15" spans="1:17" ht="38.25" customHeight="1">
      <c r="A15" s="36"/>
      <c r="B15" s="42"/>
      <c r="C15" s="42"/>
      <c r="D15" s="416" t="s">
        <v>345</v>
      </c>
      <c r="E15" s="34"/>
      <c r="F15" s="38"/>
      <c r="G15" s="36"/>
      <c r="H15" s="36"/>
      <c r="I15" s="36"/>
      <c r="J15" s="36"/>
      <c r="K15" s="36"/>
      <c r="L15" s="49"/>
      <c r="M15" s="43"/>
      <c r="N15" s="38"/>
      <c r="O15" s="36"/>
      <c r="P15" s="36"/>
      <c r="Q15" s="36"/>
    </row>
    <row r="16" spans="1:17" ht="16.5">
      <c r="A16" s="36"/>
      <c r="B16" s="42"/>
      <c r="C16" s="42"/>
      <c r="D16" s="415" t="s">
        <v>346</v>
      </c>
      <c r="E16" s="34"/>
      <c r="F16" s="36"/>
      <c r="G16" s="36"/>
      <c r="H16" s="36"/>
      <c r="I16" s="36"/>
      <c r="J16" s="36"/>
      <c r="K16" s="36"/>
      <c r="L16" s="36"/>
      <c r="M16" s="43">
        <f>IF(L16="кп",3,IF(L16="кр",2,IF(L16="кз",1,IF(L16="р",0.5,""))))</f>
      </c>
      <c r="N16" s="34"/>
      <c r="O16" s="36"/>
      <c r="P16" s="36"/>
      <c r="Q16" s="36"/>
    </row>
    <row r="17" spans="1:17" ht="16.5">
      <c r="A17" s="36" t="s">
        <v>198</v>
      </c>
      <c r="B17" s="42"/>
      <c r="C17" s="378" t="s">
        <v>130</v>
      </c>
      <c r="D17" s="363" t="s">
        <v>156</v>
      </c>
      <c r="E17" s="38">
        <v>7</v>
      </c>
      <c r="F17" s="38">
        <f>(G17+H17+I17+J17)*15</f>
        <v>75</v>
      </c>
      <c r="G17" s="364">
        <v>3</v>
      </c>
      <c r="H17" s="364"/>
      <c r="I17" s="364">
        <v>2</v>
      </c>
      <c r="J17" s="364"/>
      <c r="K17" s="364" t="s">
        <v>51</v>
      </c>
      <c r="L17" s="364"/>
      <c r="M17" s="43">
        <f>IF(L17="кп",3,IF(L17="кр",2,IF(L17="кз",1,IF(L17="р",0.5,""))))</f>
      </c>
      <c r="N17" s="38">
        <v>106</v>
      </c>
      <c r="O17" s="36">
        <v>45</v>
      </c>
      <c r="P17" s="36">
        <f>IF(L17="кп",60,IF(L17="кр",40,IF(L17="кз",20,IF(L17="р",10,0))))</f>
        <v>0</v>
      </c>
      <c r="Q17" s="36">
        <v>61</v>
      </c>
    </row>
    <row r="18" spans="1:17" ht="16.5">
      <c r="A18" s="42" t="s">
        <v>199</v>
      </c>
      <c r="B18" s="42"/>
      <c r="C18" s="393" t="s">
        <v>130</v>
      </c>
      <c r="D18" s="395" t="s">
        <v>220</v>
      </c>
      <c r="E18" s="38">
        <v>4</v>
      </c>
      <c r="F18" s="38">
        <f>(G18+H18+I18+J18)*15</f>
        <v>30</v>
      </c>
      <c r="G18" s="394"/>
      <c r="H18" s="394"/>
      <c r="I18" s="394"/>
      <c r="J18" s="394">
        <v>2</v>
      </c>
      <c r="K18" s="394"/>
      <c r="L18" s="364" t="s">
        <v>151</v>
      </c>
      <c r="M18" s="43">
        <f>IF(L18="кп",3,IF(L18="кр",2,IF(L18="кз",1,IF(L18="р",0.5,""))))</f>
        <v>3</v>
      </c>
      <c r="N18" s="38">
        <v>78</v>
      </c>
      <c r="O18" s="36">
        <v>18</v>
      </c>
      <c r="P18" s="36">
        <f>IF(L18="кп",60,IF(L18="кр",40,IF(L18="кз",20,IF(L18="р",10,0))))</f>
        <v>60</v>
      </c>
      <c r="Q18" s="36">
        <v>0</v>
      </c>
    </row>
    <row r="19" spans="1:17" ht="33">
      <c r="A19" s="42" t="s">
        <v>200</v>
      </c>
      <c r="B19" s="42"/>
      <c r="C19" s="378" t="s">
        <v>130</v>
      </c>
      <c r="D19" s="403" t="s">
        <v>333</v>
      </c>
      <c r="E19" s="34">
        <v>7</v>
      </c>
      <c r="F19" s="38">
        <f>(G19+H19+I19+J19)*15</f>
        <v>60</v>
      </c>
      <c r="G19" s="364">
        <v>2</v>
      </c>
      <c r="H19" s="364"/>
      <c r="I19" s="364">
        <v>2</v>
      </c>
      <c r="J19" s="364"/>
      <c r="K19" s="364" t="s">
        <v>51</v>
      </c>
      <c r="L19" s="359" t="s">
        <v>54</v>
      </c>
      <c r="M19" s="228">
        <f>IF(L19="кп",3,IF(L19="кр",2,IF(L19="кз",1,IF(L19="р",0.5,""))))</f>
        <v>2</v>
      </c>
      <c r="N19" s="38">
        <v>125</v>
      </c>
      <c r="O19" s="36">
        <v>36</v>
      </c>
      <c r="P19" s="36">
        <v>40</v>
      </c>
      <c r="Q19" s="36">
        <v>49</v>
      </c>
    </row>
    <row r="20" spans="1:17" ht="16.5">
      <c r="A20" s="36"/>
      <c r="B20" s="42"/>
      <c r="C20" s="42"/>
      <c r="D20" s="416" t="s">
        <v>347</v>
      </c>
      <c r="E20" s="34"/>
      <c r="F20" s="36"/>
      <c r="G20" s="36"/>
      <c r="H20" s="36"/>
      <c r="I20" s="36"/>
      <c r="J20" s="36"/>
      <c r="K20" s="36"/>
      <c r="L20" s="36"/>
      <c r="M20" s="43">
        <f>IF(L20="кп",3,IF(L20="кр",2,IF(L20="кз",1,IF(L20="р",0.5,""))))</f>
      </c>
      <c r="N20" s="34"/>
      <c r="O20" s="36"/>
      <c r="P20" s="36"/>
      <c r="Q20" s="36"/>
    </row>
    <row r="21" spans="1:17" ht="16.5" hidden="1">
      <c r="A21" s="42"/>
      <c r="B21" s="42"/>
      <c r="C21" s="378"/>
      <c r="D21" s="363"/>
      <c r="E21" s="38"/>
      <c r="F21" s="38"/>
      <c r="G21" s="364"/>
      <c r="H21" s="364"/>
      <c r="I21" s="364"/>
      <c r="J21" s="364"/>
      <c r="K21" s="364"/>
      <c r="L21" s="364"/>
      <c r="M21" s="43"/>
      <c r="N21" s="38"/>
      <c r="O21" s="36"/>
      <c r="P21" s="36"/>
      <c r="Q21" s="36"/>
    </row>
    <row r="22" spans="1:17" ht="33">
      <c r="A22" s="42" t="s">
        <v>201</v>
      </c>
      <c r="B22" s="42"/>
      <c r="C22" s="42" t="s">
        <v>150</v>
      </c>
      <c r="D22" s="380" t="s">
        <v>308</v>
      </c>
      <c r="E22" s="38">
        <v>7</v>
      </c>
      <c r="F22" s="38">
        <f>(G22+H22+I22+J22)*15</f>
        <v>75</v>
      </c>
      <c r="G22" s="364">
        <v>3</v>
      </c>
      <c r="H22" s="364"/>
      <c r="I22" s="364">
        <v>2</v>
      </c>
      <c r="J22" s="364"/>
      <c r="K22" s="364" t="s">
        <v>51</v>
      </c>
      <c r="L22" s="364"/>
      <c r="M22" s="43">
        <f>IF(L22="кп",3,IF(L22="кр",2,IF(L22="кз",1,IF(L22="р",0.5,""))))</f>
      </c>
      <c r="N22" s="38">
        <v>106</v>
      </c>
      <c r="O22" s="36">
        <v>45</v>
      </c>
      <c r="P22" s="36">
        <f>IF(L22="кп",60,IF(L22="кр",40,IF(L22="кз",20,IF(L22="р",10,0))))</f>
        <v>0</v>
      </c>
      <c r="Q22" s="36">
        <v>61</v>
      </c>
    </row>
    <row r="23" spans="1:17" ht="33">
      <c r="A23" s="42" t="s">
        <v>202</v>
      </c>
      <c r="B23" s="42"/>
      <c r="C23" s="378" t="s">
        <v>150</v>
      </c>
      <c r="D23" s="380" t="s">
        <v>309</v>
      </c>
      <c r="E23" s="38">
        <v>4</v>
      </c>
      <c r="F23" s="38">
        <f>(G23+H23+I23+J23)*15</f>
        <v>30</v>
      </c>
      <c r="G23" s="394"/>
      <c r="H23" s="394"/>
      <c r="I23" s="394"/>
      <c r="J23" s="394">
        <v>2</v>
      </c>
      <c r="K23" s="394"/>
      <c r="L23" s="364" t="s">
        <v>151</v>
      </c>
      <c r="M23" s="43">
        <f>IF(L23="кп",3,IF(L23="кр",2,IF(L23="кз",1,IF(L23="р",0.5,""))))</f>
        <v>3</v>
      </c>
      <c r="N23" s="38">
        <v>78</v>
      </c>
      <c r="O23" s="36">
        <v>18</v>
      </c>
      <c r="P23" s="36">
        <f>IF(L23="кп",60,IF(L23="кр",40,IF(L23="кз",20,IF(L23="р",10,0))))</f>
        <v>60</v>
      </c>
      <c r="Q23" s="36">
        <v>0</v>
      </c>
    </row>
    <row r="24" spans="1:17" ht="16.5" hidden="1">
      <c r="A24" s="42"/>
      <c r="B24" s="42"/>
      <c r="C24" s="378"/>
      <c r="D24" s="380"/>
      <c r="E24" s="34">
        <v>7</v>
      </c>
      <c r="F24" s="38"/>
      <c r="G24" s="36"/>
      <c r="H24" s="36"/>
      <c r="I24" s="36"/>
      <c r="J24" s="36"/>
      <c r="K24" s="36"/>
      <c r="L24" s="39"/>
      <c r="M24" s="43"/>
      <c r="N24" s="38">
        <v>125</v>
      </c>
      <c r="O24" s="36">
        <v>36</v>
      </c>
      <c r="P24" s="36">
        <v>40</v>
      </c>
      <c r="Q24" s="36">
        <v>49</v>
      </c>
    </row>
    <row r="25" spans="1:17" ht="16.5">
      <c r="A25" s="42" t="s">
        <v>203</v>
      </c>
      <c r="B25" s="42"/>
      <c r="C25" s="378" t="s">
        <v>150</v>
      </c>
      <c r="D25" s="396" t="s">
        <v>240</v>
      </c>
      <c r="E25" s="38">
        <v>7</v>
      </c>
      <c r="F25" s="38">
        <f>(G25+H25+I25+J25)*15</f>
        <v>60</v>
      </c>
      <c r="G25" s="364">
        <v>2</v>
      </c>
      <c r="H25" s="364"/>
      <c r="I25" s="364">
        <v>2</v>
      </c>
      <c r="J25" s="364"/>
      <c r="K25" s="364" t="s">
        <v>51</v>
      </c>
      <c r="L25" s="359" t="s">
        <v>54</v>
      </c>
      <c r="M25" s="228">
        <f>IF(L25="кп",3,IF(L25="кр",2,IF(L25="кз",1,IF(L25="р",0.5,""))))</f>
        <v>2</v>
      </c>
      <c r="N25" s="38">
        <v>125</v>
      </c>
      <c r="O25" s="36">
        <v>36</v>
      </c>
      <c r="P25" s="36">
        <v>40</v>
      </c>
      <c r="Q25" s="36">
        <v>49</v>
      </c>
    </row>
    <row r="26" spans="1:17" ht="16.5">
      <c r="A26" s="36"/>
      <c r="B26" s="42"/>
      <c r="C26" s="42"/>
      <c r="D26" s="416" t="s">
        <v>348</v>
      </c>
      <c r="E26" s="34"/>
      <c r="F26" s="36"/>
      <c r="G26" s="36"/>
      <c r="H26" s="36"/>
      <c r="I26" s="36"/>
      <c r="J26" s="36"/>
      <c r="K26" s="36"/>
      <c r="L26" s="36"/>
      <c r="M26" s="43">
        <f>IF(L26="кп",3,IF(L26="кр",2,IF(L26="кз",1,IF(L26="р",0.5,""))))</f>
      </c>
      <c r="N26" s="34"/>
      <c r="O26" s="36"/>
      <c r="P26" s="36"/>
      <c r="Q26" s="36"/>
    </row>
    <row r="27" spans="1:17" ht="16.5" hidden="1">
      <c r="A27" s="42"/>
      <c r="B27" s="42"/>
      <c r="C27" s="393"/>
      <c r="D27" s="395"/>
      <c r="E27" s="38"/>
      <c r="F27" s="38"/>
      <c r="G27" s="394"/>
      <c r="H27" s="394"/>
      <c r="I27" s="394"/>
      <c r="J27" s="394"/>
      <c r="K27" s="394"/>
      <c r="L27" s="364"/>
      <c r="M27" s="43"/>
      <c r="N27" s="38"/>
      <c r="O27" s="36"/>
      <c r="P27" s="36"/>
      <c r="Q27" s="36"/>
    </row>
    <row r="28" spans="1:17" ht="33">
      <c r="A28" s="42" t="s">
        <v>204</v>
      </c>
      <c r="B28" s="42"/>
      <c r="C28" s="378" t="s">
        <v>216</v>
      </c>
      <c r="D28" s="380" t="s">
        <v>274</v>
      </c>
      <c r="E28" s="38">
        <v>7</v>
      </c>
      <c r="F28" s="38">
        <f>(G28+H28+I28+J28)*15</f>
        <v>75</v>
      </c>
      <c r="G28" s="394">
        <v>3</v>
      </c>
      <c r="H28" s="394"/>
      <c r="I28" s="394">
        <v>2</v>
      </c>
      <c r="J28" s="394"/>
      <c r="K28" s="394" t="s">
        <v>51</v>
      </c>
      <c r="L28" s="364"/>
      <c r="M28" s="43">
        <f>IF(L28="кп",3,IF(L28="кр",2,IF(L28="кз",1,IF(L28="р",0.5,""))))</f>
      </c>
      <c r="N28" s="38">
        <v>106</v>
      </c>
      <c r="O28" s="36">
        <v>45</v>
      </c>
      <c r="P28" s="36">
        <f>IF(L28="кп",60,IF(L28="кр",40,IF(L28="кз",20,IF(L28="р",10,0))))</f>
        <v>0</v>
      </c>
      <c r="Q28" s="36">
        <v>61</v>
      </c>
    </row>
    <row r="29" spans="1:17" ht="33">
      <c r="A29" s="42" t="s">
        <v>205</v>
      </c>
      <c r="B29" s="42"/>
      <c r="C29" s="378" t="s">
        <v>216</v>
      </c>
      <c r="D29" s="380" t="s">
        <v>307</v>
      </c>
      <c r="E29" s="38">
        <v>4</v>
      </c>
      <c r="F29" s="38">
        <f>(G29+H29+I29+J29)*15</f>
        <v>30</v>
      </c>
      <c r="G29" s="394"/>
      <c r="H29" s="394"/>
      <c r="I29" s="394"/>
      <c r="J29" s="394">
        <v>2</v>
      </c>
      <c r="K29" s="394"/>
      <c r="L29" s="364" t="s">
        <v>151</v>
      </c>
      <c r="M29" s="43">
        <f>IF(L29="кп",3,IF(L29="кр",2,IF(L29="кз",1,IF(L29="р",0.5,""))))</f>
        <v>3</v>
      </c>
      <c r="N29" s="38">
        <v>78</v>
      </c>
      <c r="O29" s="36">
        <v>18</v>
      </c>
      <c r="P29" s="36">
        <f>IF(L29="кп",60,IF(L29="кр",40,IF(L29="кз",20,IF(L29="р",10,0))))</f>
        <v>60</v>
      </c>
      <c r="Q29" s="36">
        <v>0</v>
      </c>
    </row>
    <row r="30" spans="1:17" ht="16.5">
      <c r="A30" s="42" t="s">
        <v>206</v>
      </c>
      <c r="B30" s="42"/>
      <c r="C30" s="378" t="s">
        <v>150</v>
      </c>
      <c r="D30" s="396" t="s">
        <v>240</v>
      </c>
      <c r="E30" s="34">
        <v>7</v>
      </c>
      <c r="F30" s="38">
        <f>(G30+H30+I30+J30)*15</f>
        <v>60</v>
      </c>
      <c r="G30" s="364">
        <v>2</v>
      </c>
      <c r="H30" s="364"/>
      <c r="I30" s="364">
        <v>2</v>
      </c>
      <c r="J30" s="364"/>
      <c r="K30" s="364" t="s">
        <v>51</v>
      </c>
      <c r="L30" s="359" t="s">
        <v>54</v>
      </c>
      <c r="M30" s="228">
        <f>IF(L30="кп",3,IF(L30="кр",2,IF(L30="кз",1,IF(L30="р",0.5,""))))</f>
        <v>2</v>
      </c>
      <c r="N30" s="38">
        <v>125</v>
      </c>
      <c r="O30" s="36">
        <v>36</v>
      </c>
      <c r="P30" s="36">
        <v>40</v>
      </c>
      <c r="Q30" s="36">
        <v>49</v>
      </c>
    </row>
    <row r="31" spans="1:17" ht="16.5">
      <c r="A31" s="42"/>
      <c r="B31" s="42"/>
      <c r="C31" s="42"/>
      <c r="D31" s="48"/>
      <c r="E31" s="34"/>
      <c r="F31" s="38"/>
      <c r="G31" s="36"/>
      <c r="H31" s="36"/>
      <c r="I31" s="36"/>
      <c r="J31" s="36"/>
      <c r="K31" s="36"/>
      <c r="L31" s="39"/>
      <c r="M31" s="43"/>
      <c r="N31" s="38"/>
      <c r="O31" s="36"/>
      <c r="P31" s="87"/>
      <c r="Q31" s="36"/>
    </row>
    <row r="32" spans="1:17" ht="49.5">
      <c r="A32" s="453" t="s">
        <v>74</v>
      </c>
      <c r="B32" s="453"/>
      <c r="C32" s="453"/>
      <c r="D32" s="453"/>
      <c r="E32" s="373">
        <f>SUM(E9:E21)</f>
        <v>30</v>
      </c>
      <c r="F32" s="373">
        <f>SUM(F9:F21)+F27</f>
        <v>300</v>
      </c>
      <c r="G32" s="374">
        <f>SUM(G9:G21)+G27</f>
        <v>9</v>
      </c>
      <c r="H32" s="374">
        <f>SUM(H9:H21)+H27</f>
        <v>0</v>
      </c>
      <c r="I32" s="374">
        <f>SUM(I9:I21)+I27</f>
        <v>9</v>
      </c>
      <c r="J32" s="374">
        <f>SUM(J9:J21)+J27</f>
        <v>2</v>
      </c>
      <c r="K32" s="371" t="s">
        <v>158</v>
      </c>
      <c r="L32" s="371" t="s">
        <v>338</v>
      </c>
      <c r="M32" s="405">
        <f>SUM(M9:M21,M27)</f>
        <v>6</v>
      </c>
      <c r="N32" s="373">
        <f>800-F32</f>
        <v>500</v>
      </c>
      <c r="O32" s="373">
        <f>SUM(O9:O21)</f>
        <v>180</v>
      </c>
      <c r="P32" s="373">
        <f>SUM(P9:P21)</f>
        <v>120</v>
      </c>
      <c r="Q32" s="373">
        <f>SUM(Q9:Q21)</f>
        <v>200</v>
      </c>
    </row>
    <row r="33" spans="1:17" ht="16.5">
      <c r="A33" s="36"/>
      <c r="B33" s="42"/>
      <c r="C33" s="42" t="s">
        <v>61</v>
      </c>
      <c r="D33" s="45" t="s">
        <v>62</v>
      </c>
      <c r="E33" s="36">
        <v>1</v>
      </c>
      <c r="F33" s="36">
        <v>30</v>
      </c>
      <c r="G33" s="36"/>
      <c r="H33" s="36"/>
      <c r="I33" s="36"/>
      <c r="J33" s="36">
        <v>2</v>
      </c>
      <c r="K33" s="36" t="s">
        <v>50</v>
      </c>
      <c r="L33" s="36"/>
      <c r="M33" s="43"/>
      <c r="N33" s="109"/>
      <c r="O33" s="37"/>
      <c r="P33" s="36"/>
      <c r="Q33" s="36"/>
    </row>
    <row r="36" spans="10:15" ht="15.75">
      <c r="J36" s="149" t="s">
        <v>89</v>
      </c>
      <c r="K36" s="149"/>
      <c r="L36" s="149"/>
      <c r="M36" s="149"/>
      <c r="N36" s="149"/>
      <c r="O36" s="149"/>
    </row>
    <row r="37" spans="10:15" ht="15.75">
      <c r="J37" s="149"/>
      <c r="K37" s="149"/>
      <c r="L37" s="149" t="s">
        <v>188</v>
      </c>
      <c r="M37" s="149"/>
      <c r="N37" s="149"/>
      <c r="O37" s="149"/>
    </row>
  </sheetData>
  <sheetProtection/>
  <mergeCells count="30">
    <mergeCell ref="A32:D32"/>
    <mergeCell ref="L2:M3"/>
    <mergeCell ref="N2:Q2"/>
    <mergeCell ref="Q3:Q4"/>
    <mergeCell ref="G3:G4"/>
    <mergeCell ref="H3:H4"/>
    <mergeCell ref="I3:I4"/>
    <mergeCell ref="J3:J4"/>
    <mergeCell ref="N3:N4"/>
    <mergeCell ref="O3:O4"/>
    <mergeCell ref="P3:P4"/>
    <mergeCell ref="V2:V4"/>
    <mergeCell ref="A1:Q1"/>
    <mergeCell ref="A2:A4"/>
    <mergeCell ref="B2:B4"/>
    <mergeCell ref="C2:C4"/>
    <mergeCell ref="D2:D4"/>
    <mergeCell ref="E2:E4"/>
    <mergeCell ref="F2:F4"/>
    <mergeCell ref="G2:J2"/>
    <mergeCell ref="K2:K4"/>
    <mergeCell ref="AA2:AA4"/>
    <mergeCell ref="AB2:AB4"/>
    <mergeCell ref="W2:W4"/>
    <mergeCell ref="X2:X4"/>
    <mergeCell ref="Y2:Y4"/>
    <mergeCell ref="Z2:Z4"/>
    <mergeCell ref="S2:S4"/>
    <mergeCell ref="T2:T4"/>
    <mergeCell ref="U2:U4"/>
  </mergeCells>
  <printOptions horizontalCentered="1"/>
  <pageMargins left="0.3937007874015748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AH15" sqref="AH15"/>
    </sheetView>
  </sheetViews>
  <sheetFormatPr defaultColWidth="9.00390625" defaultRowHeight="13.5"/>
  <cols>
    <col min="1" max="1" width="3.25390625" style="84" customWidth="1"/>
    <col min="2" max="2" width="4.25390625" style="84" customWidth="1"/>
    <col min="3" max="3" width="4.125" style="84" customWidth="1"/>
    <col min="4" max="4" width="28.50390625" style="84" customWidth="1"/>
    <col min="5" max="5" width="3.625" style="84" customWidth="1"/>
    <col min="6" max="6" width="4.875" style="84" customWidth="1"/>
    <col min="7" max="11" width="3.375" style="84" customWidth="1"/>
    <col min="12" max="12" width="3.50390625" style="84" customWidth="1"/>
    <col min="13" max="13" width="4.125" style="84" customWidth="1"/>
    <col min="14" max="14" width="4.50390625" style="84" customWidth="1"/>
    <col min="15" max="15" width="4.75390625" style="84" customWidth="1"/>
    <col min="16" max="16" width="4.125" style="84" customWidth="1"/>
    <col min="17" max="17" width="4.50390625" style="84" customWidth="1"/>
    <col min="18" max="20" width="5.625" style="112" hidden="1" customWidth="1"/>
    <col min="21" max="22" width="4.625" style="112" hidden="1" customWidth="1"/>
    <col min="23" max="23" width="5.50390625" style="117" hidden="1" customWidth="1"/>
    <col min="24" max="24" width="8.875" style="118" hidden="1" customWidth="1"/>
    <col min="25" max="25" width="6.00390625" style="118" hidden="1" customWidth="1"/>
    <col min="26" max="27" width="5.625" style="117" hidden="1" customWidth="1"/>
    <col min="28" max="28" width="3.50390625" style="112" hidden="1" customWidth="1"/>
    <col min="29" max="29" width="5.625" style="112" hidden="1" customWidth="1"/>
    <col min="30" max="30" width="5.625" style="112" customWidth="1"/>
    <col min="31" max="16384" width="9.00390625" style="112" customWidth="1"/>
  </cols>
  <sheetData>
    <row r="1" spans="1:27" s="52" customFormat="1" ht="31.5" customHeight="1">
      <c r="A1" s="457" t="s">
        <v>231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W1" s="53"/>
      <c r="X1" s="54"/>
      <c r="Y1" s="54"/>
      <c r="Z1" s="53"/>
      <c r="AA1" s="53"/>
    </row>
    <row r="2" spans="1:28" s="55" customFormat="1" ht="31.5" customHeight="1">
      <c r="A2" s="428" t="s">
        <v>0</v>
      </c>
      <c r="B2" s="425" t="s">
        <v>31</v>
      </c>
      <c r="C2" s="459" t="s">
        <v>1</v>
      </c>
      <c r="D2" s="462" t="s">
        <v>2</v>
      </c>
      <c r="E2" s="445" t="s">
        <v>32</v>
      </c>
      <c r="F2" s="445" t="s">
        <v>3</v>
      </c>
      <c r="G2" s="449" t="s">
        <v>81</v>
      </c>
      <c r="H2" s="449"/>
      <c r="I2" s="449"/>
      <c r="J2" s="449"/>
      <c r="K2" s="445" t="s">
        <v>33</v>
      </c>
      <c r="L2" s="454" t="s">
        <v>34</v>
      </c>
      <c r="M2" s="454"/>
      <c r="N2" s="455" t="s">
        <v>35</v>
      </c>
      <c r="O2" s="455"/>
      <c r="P2" s="455"/>
      <c r="Q2" s="455"/>
      <c r="S2" s="435" t="s">
        <v>42</v>
      </c>
      <c r="T2" s="452" t="s">
        <v>84</v>
      </c>
      <c r="U2" s="438" t="s">
        <v>36</v>
      </c>
      <c r="V2" s="445" t="s">
        <v>37</v>
      </c>
      <c r="W2" s="450" t="s">
        <v>38</v>
      </c>
      <c r="X2" s="436" t="s">
        <v>83</v>
      </c>
      <c r="Y2" s="447" t="s">
        <v>82</v>
      </c>
      <c r="Z2" s="438" t="s">
        <v>39</v>
      </c>
      <c r="AA2" s="445" t="s">
        <v>40</v>
      </c>
      <c r="AB2" s="445" t="s">
        <v>41</v>
      </c>
    </row>
    <row r="3" spans="1:28" s="55" customFormat="1" ht="47.25" customHeight="1">
      <c r="A3" s="427"/>
      <c r="B3" s="426"/>
      <c r="C3" s="460"/>
      <c r="D3" s="463"/>
      <c r="E3" s="445"/>
      <c r="F3" s="446"/>
      <c r="G3" s="445" t="s">
        <v>4</v>
      </c>
      <c r="H3" s="445" t="s">
        <v>5</v>
      </c>
      <c r="I3" s="445" t="s">
        <v>19</v>
      </c>
      <c r="J3" s="445" t="s">
        <v>20</v>
      </c>
      <c r="K3" s="445"/>
      <c r="L3" s="454"/>
      <c r="M3" s="454"/>
      <c r="N3" s="456" t="s">
        <v>3</v>
      </c>
      <c r="O3" s="435" t="s">
        <v>42</v>
      </c>
      <c r="P3" s="435" t="s">
        <v>43</v>
      </c>
      <c r="Q3" s="435" t="s">
        <v>44</v>
      </c>
      <c r="S3" s="435"/>
      <c r="T3" s="452"/>
      <c r="U3" s="439"/>
      <c r="V3" s="446"/>
      <c r="W3" s="451"/>
      <c r="X3" s="437"/>
      <c r="Y3" s="448"/>
      <c r="Z3" s="439"/>
      <c r="AA3" s="446"/>
      <c r="AB3" s="446"/>
    </row>
    <row r="4" spans="1:28" s="55" customFormat="1" ht="67.5" customHeight="1">
      <c r="A4" s="424"/>
      <c r="B4" s="458"/>
      <c r="C4" s="461"/>
      <c r="D4" s="464"/>
      <c r="E4" s="445"/>
      <c r="F4" s="446"/>
      <c r="G4" s="445"/>
      <c r="H4" s="445"/>
      <c r="I4" s="445"/>
      <c r="J4" s="445"/>
      <c r="K4" s="445"/>
      <c r="L4" s="355" t="s">
        <v>45</v>
      </c>
      <c r="M4" s="355" t="s">
        <v>46</v>
      </c>
      <c r="N4" s="456"/>
      <c r="O4" s="435"/>
      <c r="P4" s="435"/>
      <c r="Q4" s="435"/>
      <c r="S4" s="435"/>
      <c r="T4" s="452"/>
      <c r="U4" s="439"/>
      <c r="V4" s="446"/>
      <c r="W4" s="451"/>
      <c r="X4" s="437"/>
      <c r="Y4" s="448"/>
      <c r="Z4" s="439"/>
      <c r="AA4" s="446"/>
      <c r="AB4" s="446"/>
    </row>
    <row r="5" spans="1:28" s="67" customFormat="1" ht="18" customHeight="1">
      <c r="A5" s="58">
        <v>1</v>
      </c>
      <c r="B5" s="59">
        <v>2</v>
      </c>
      <c r="C5" s="60">
        <v>3</v>
      </c>
      <c r="D5" s="61">
        <v>4</v>
      </c>
      <c r="E5" s="62">
        <v>5</v>
      </c>
      <c r="F5" s="63">
        <v>6</v>
      </c>
      <c r="G5" s="64">
        <v>7</v>
      </c>
      <c r="H5" s="64">
        <v>8</v>
      </c>
      <c r="I5" s="64">
        <v>9</v>
      </c>
      <c r="J5" s="65">
        <v>10</v>
      </c>
      <c r="K5" s="66">
        <v>11</v>
      </c>
      <c r="L5" s="59">
        <v>12</v>
      </c>
      <c r="M5" s="62">
        <v>13</v>
      </c>
      <c r="N5" s="59">
        <v>14</v>
      </c>
      <c r="O5" s="59">
        <v>15</v>
      </c>
      <c r="P5" s="59">
        <v>16</v>
      </c>
      <c r="Q5" s="59">
        <v>17</v>
      </c>
      <c r="S5" s="68">
        <v>18</v>
      </c>
      <c r="T5" s="69">
        <v>19</v>
      </c>
      <c r="U5" s="70">
        <v>20</v>
      </c>
      <c r="V5" s="68">
        <v>21</v>
      </c>
      <c r="W5" s="71">
        <v>22</v>
      </c>
      <c r="X5" s="71">
        <v>23</v>
      </c>
      <c r="Y5" s="72">
        <v>24</v>
      </c>
      <c r="Z5" s="73">
        <v>25</v>
      </c>
      <c r="AA5" s="71">
        <v>26</v>
      </c>
      <c r="AB5" s="68">
        <v>27</v>
      </c>
    </row>
    <row r="6" spans="1:30" s="100" customFormat="1" ht="16.5">
      <c r="A6" s="37" t="s">
        <v>30</v>
      </c>
      <c r="B6" s="375" t="s">
        <v>30</v>
      </c>
      <c r="C6" s="375" t="s">
        <v>30</v>
      </c>
      <c r="D6" s="376" t="s">
        <v>75</v>
      </c>
      <c r="E6" s="37"/>
      <c r="F6" s="37"/>
      <c r="G6" s="37"/>
      <c r="H6" s="37"/>
      <c r="I6" s="37"/>
      <c r="J6" s="37"/>
      <c r="K6" s="37"/>
      <c r="L6" s="37"/>
      <c r="M6" s="47"/>
      <c r="N6" s="109"/>
      <c r="O6" s="37"/>
      <c r="P6" s="37"/>
      <c r="Q6" s="37"/>
      <c r="R6" s="93"/>
      <c r="S6" s="46"/>
      <c r="T6" s="78"/>
      <c r="U6" s="79"/>
      <c r="V6" s="46"/>
      <c r="W6" s="80"/>
      <c r="X6" s="81"/>
      <c r="Y6" s="82"/>
      <c r="Z6" s="83"/>
      <c r="AA6" s="80"/>
      <c r="AB6" s="46"/>
      <c r="AD6" s="99"/>
    </row>
    <row r="7" spans="1:30" s="97" customFormat="1" ht="16.5">
      <c r="A7" s="37"/>
      <c r="B7" s="375"/>
      <c r="C7" s="375"/>
      <c r="D7" s="420" t="s">
        <v>49</v>
      </c>
      <c r="E7" s="37"/>
      <c r="F7" s="37"/>
      <c r="G7" s="37"/>
      <c r="H7" s="37"/>
      <c r="I7" s="37"/>
      <c r="J7" s="37"/>
      <c r="K7" s="37"/>
      <c r="L7" s="37"/>
      <c r="M7" s="47"/>
      <c r="N7" s="109"/>
      <c r="O7" s="37"/>
      <c r="P7" s="37"/>
      <c r="Q7" s="37"/>
      <c r="R7" s="93"/>
      <c r="S7" s="85">
        <v>60</v>
      </c>
      <c r="T7" s="78"/>
      <c r="U7" s="79"/>
      <c r="V7" s="87"/>
      <c r="W7" s="80"/>
      <c r="X7" s="88">
        <v>130</v>
      </c>
      <c r="Y7" s="89"/>
      <c r="Z7" s="83"/>
      <c r="AA7" s="90">
        <v>20</v>
      </c>
      <c r="AB7" s="46"/>
      <c r="AD7" s="99"/>
    </row>
    <row r="8" spans="1:30" s="97" customFormat="1" ht="28.5" customHeight="1">
      <c r="A8" s="36">
        <v>1</v>
      </c>
      <c r="B8" s="42"/>
      <c r="C8" s="378" t="s">
        <v>138</v>
      </c>
      <c r="D8" s="380" t="s">
        <v>335</v>
      </c>
      <c r="E8" s="34">
        <v>5</v>
      </c>
      <c r="F8" s="38">
        <v>60</v>
      </c>
      <c r="G8" s="364">
        <v>3</v>
      </c>
      <c r="H8" s="364"/>
      <c r="I8" s="364"/>
      <c r="J8" s="364">
        <v>3</v>
      </c>
      <c r="K8" s="364" t="s">
        <v>51</v>
      </c>
      <c r="L8" s="367"/>
      <c r="M8" s="41" t="s">
        <v>178</v>
      </c>
      <c r="N8" s="34">
        <v>72</v>
      </c>
      <c r="O8" s="50">
        <v>30</v>
      </c>
      <c r="P8" s="87">
        <v>0</v>
      </c>
      <c r="Q8" s="34">
        <v>42</v>
      </c>
      <c r="R8" s="93"/>
      <c r="S8" s="36"/>
      <c r="T8" s="50"/>
      <c r="U8" s="94"/>
      <c r="V8" s="87"/>
      <c r="W8" s="49"/>
      <c r="X8" s="41"/>
      <c r="Y8" s="50"/>
      <c r="Z8" s="95"/>
      <c r="AA8" s="96"/>
      <c r="AB8" s="34"/>
      <c r="AD8" s="99"/>
    </row>
    <row r="9" spans="1:30" s="97" customFormat="1" ht="21" customHeight="1" hidden="1">
      <c r="A9" s="36">
        <v>2</v>
      </c>
      <c r="B9" s="42"/>
      <c r="C9" s="365"/>
      <c r="D9" s="397"/>
      <c r="E9" s="34">
        <v>0</v>
      </c>
      <c r="F9" s="38">
        <v>0</v>
      </c>
      <c r="G9" s="367"/>
      <c r="H9" s="367"/>
      <c r="I9" s="367"/>
      <c r="J9" s="367"/>
      <c r="K9" s="367"/>
      <c r="L9" s="370"/>
      <c r="M9" s="41" t="s">
        <v>178</v>
      </c>
      <c r="N9" s="34">
        <v>0</v>
      </c>
      <c r="O9" s="50">
        <v>0</v>
      </c>
      <c r="P9" s="87">
        <v>0</v>
      </c>
      <c r="Q9" s="34">
        <v>0</v>
      </c>
      <c r="R9" s="93"/>
      <c r="S9" s="36"/>
      <c r="T9" s="50"/>
      <c r="U9" s="94"/>
      <c r="V9" s="87"/>
      <c r="W9" s="49"/>
      <c r="X9" s="41"/>
      <c r="Y9" s="50"/>
      <c r="Z9" s="95"/>
      <c r="AA9" s="96"/>
      <c r="AB9" s="34"/>
      <c r="AD9" s="99"/>
    </row>
    <row r="10" spans="1:17" ht="16.5">
      <c r="A10" s="36">
        <v>2</v>
      </c>
      <c r="B10" s="42"/>
      <c r="C10" s="365" t="s">
        <v>130</v>
      </c>
      <c r="D10" s="366" t="s">
        <v>197</v>
      </c>
      <c r="E10" s="34">
        <v>4</v>
      </c>
      <c r="F10" s="38">
        <v>0</v>
      </c>
      <c r="G10" s="367"/>
      <c r="H10" s="367"/>
      <c r="I10" s="367"/>
      <c r="J10" s="367"/>
      <c r="K10" s="367"/>
      <c r="L10" s="370" t="s">
        <v>178</v>
      </c>
      <c r="M10" s="41" t="s">
        <v>178</v>
      </c>
      <c r="N10" s="34">
        <v>100</v>
      </c>
      <c r="O10" s="50">
        <v>0</v>
      </c>
      <c r="P10" s="87">
        <v>100</v>
      </c>
      <c r="Q10" s="34">
        <v>0</v>
      </c>
    </row>
    <row r="11" spans="1:30" s="144" customFormat="1" ht="35.25" customHeight="1">
      <c r="A11" s="140"/>
      <c r="B11" s="141"/>
      <c r="C11" s="141"/>
      <c r="D11" s="416" t="s">
        <v>345</v>
      </c>
      <c r="E11" s="35"/>
      <c r="F11" s="406"/>
      <c r="G11" s="406"/>
      <c r="H11" s="406"/>
      <c r="I11" s="406"/>
      <c r="J11" s="406"/>
      <c r="K11" s="417"/>
      <c r="L11" s="406"/>
      <c r="M11" s="228"/>
      <c r="N11" s="211"/>
      <c r="O11" s="406"/>
      <c r="P11" s="406"/>
      <c r="Q11" s="418"/>
      <c r="R11" s="143"/>
      <c r="S11" s="140"/>
      <c r="T11" s="194"/>
      <c r="U11" s="408"/>
      <c r="V11" s="140"/>
      <c r="W11" s="211"/>
      <c r="X11" s="228"/>
      <c r="Y11" s="194"/>
      <c r="Z11" s="409"/>
      <c r="AA11" s="410"/>
      <c r="AB11" s="34"/>
      <c r="AD11" s="207"/>
    </row>
    <row r="12" spans="1:30" s="144" customFormat="1" ht="16.5">
      <c r="A12" s="140"/>
      <c r="B12" s="141"/>
      <c r="C12" s="419"/>
      <c r="D12" s="415" t="s">
        <v>346</v>
      </c>
      <c r="E12" s="35"/>
      <c r="F12" s="406"/>
      <c r="G12" s="406"/>
      <c r="H12" s="406"/>
      <c r="I12" s="406"/>
      <c r="J12" s="406"/>
      <c r="K12" s="417"/>
      <c r="L12" s="406"/>
      <c r="M12" s="228"/>
      <c r="N12" s="211"/>
      <c r="O12" s="406"/>
      <c r="P12" s="406"/>
      <c r="Q12" s="418"/>
      <c r="R12" s="143"/>
      <c r="S12" s="140"/>
      <c r="T12" s="194"/>
      <c r="U12" s="408"/>
      <c r="V12" s="140"/>
      <c r="W12" s="211"/>
      <c r="X12" s="228"/>
      <c r="Y12" s="194"/>
      <c r="Z12" s="409"/>
      <c r="AA12" s="410"/>
      <c r="AB12" s="34"/>
      <c r="AD12" s="207"/>
    </row>
    <row r="13" spans="1:30" s="97" customFormat="1" ht="49.5">
      <c r="A13" s="36" t="s">
        <v>318</v>
      </c>
      <c r="B13" s="42"/>
      <c r="C13" s="378" t="s">
        <v>130</v>
      </c>
      <c r="D13" s="354" t="s">
        <v>157</v>
      </c>
      <c r="E13" s="34">
        <v>4</v>
      </c>
      <c r="F13" s="38">
        <v>50</v>
      </c>
      <c r="G13" s="364">
        <v>3</v>
      </c>
      <c r="H13" s="364"/>
      <c r="I13" s="364"/>
      <c r="J13" s="364">
        <v>2</v>
      </c>
      <c r="K13" s="364" t="s">
        <v>51</v>
      </c>
      <c r="L13" s="367"/>
      <c r="M13" s="41" t="s">
        <v>178</v>
      </c>
      <c r="N13" s="34">
        <v>60</v>
      </c>
      <c r="O13" s="50">
        <v>25</v>
      </c>
      <c r="P13" s="87">
        <v>0</v>
      </c>
      <c r="Q13" s="34">
        <v>35</v>
      </c>
      <c r="R13" s="93"/>
      <c r="S13" s="36"/>
      <c r="T13" s="50"/>
      <c r="U13" s="94"/>
      <c r="V13" s="87"/>
      <c r="W13" s="49"/>
      <c r="X13" s="41"/>
      <c r="Y13" s="50"/>
      <c r="Z13" s="95"/>
      <c r="AA13" s="96"/>
      <c r="AB13" s="34"/>
      <c r="AD13" s="99"/>
    </row>
    <row r="14" spans="1:30" s="97" customFormat="1" ht="16.5">
      <c r="A14" s="36" t="s">
        <v>319</v>
      </c>
      <c r="B14" s="42"/>
      <c r="C14" s="378" t="s">
        <v>130</v>
      </c>
      <c r="D14" s="380" t="s">
        <v>221</v>
      </c>
      <c r="E14" s="34">
        <v>4</v>
      </c>
      <c r="F14" s="38">
        <v>50</v>
      </c>
      <c r="G14" s="364">
        <v>3</v>
      </c>
      <c r="H14" s="364"/>
      <c r="I14" s="364"/>
      <c r="J14" s="364">
        <v>2</v>
      </c>
      <c r="K14" s="364" t="s">
        <v>51</v>
      </c>
      <c r="L14" s="370"/>
      <c r="M14" s="41"/>
      <c r="N14" s="34">
        <v>60</v>
      </c>
      <c r="O14" s="50">
        <v>25</v>
      </c>
      <c r="P14" s="87">
        <v>0</v>
      </c>
      <c r="Q14" s="34">
        <v>35</v>
      </c>
      <c r="R14" s="93"/>
      <c r="S14" s="36"/>
      <c r="T14" s="50"/>
      <c r="U14" s="94"/>
      <c r="V14" s="87"/>
      <c r="W14" s="49"/>
      <c r="X14" s="41"/>
      <c r="Y14" s="50"/>
      <c r="Z14" s="95"/>
      <c r="AA14" s="96"/>
      <c r="AB14" s="34"/>
      <c r="AD14" s="99"/>
    </row>
    <row r="15" spans="1:30" s="97" customFormat="1" ht="33">
      <c r="A15" s="36" t="s">
        <v>339</v>
      </c>
      <c r="B15" s="42"/>
      <c r="C15" s="378" t="s">
        <v>130</v>
      </c>
      <c r="D15" s="380" t="s">
        <v>336</v>
      </c>
      <c r="E15" s="34">
        <v>3</v>
      </c>
      <c r="F15" s="38">
        <v>40</v>
      </c>
      <c r="G15" s="364">
        <v>2</v>
      </c>
      <c r="H15" s="364"/>
      <c r="I15" s="364"/>
      <c r="J15" s="364">
        <v>2</v>
      </c>
      <c r="K15" s="364" t="s">
        <v>53</v>
      </c>
      <c r="L15" s="370"/>
      <c r="M15" s="41"/>
      <c r="N15" s="34">
        <v>38</v>
      </c>
      <c r="O15" s="50">
        <v>20</v>
      </c>
      <c r="P15" s="87">
        <v>0</v>
      </c>
      <c r="Q15" s="34">
        <v>18</v>
      </c>
      <c r="R15" s="93"/>
      <c r="S15" s="36"/>
      <c r="T15" s="50"/>
      <c r="U15" s="94"/>
      <c r="V15" s="87"/>
      <c r="W15" s="49"/>
      <c r="X15" s="41"/>
      <c r="Y15" s="50"/>
      <c r="Z15" s="95"/>
      <c r="AA15" s="96"/>
      <c r="AB15" s="34"/>
      <c r="AD15" s="99"/>
    </row>
    <row r="16" spans="1:30" s="97" customFormat="1" ht="16.5" customHeight="1" hidden="1">
      <c r="A16" s="36"/>
      <c r="B16" s="42"/>
      <c r="C16" s="42"/>
      <c r="D16" s="40"/>
      <c r="E16" s="34"/>
      <c r="F16" s="38"/>
      <c r="G16" s="36"/>
      <c r="H16" s="36"/>
      <c r="I16" s="36"/>
      <c r="J16" s="36"/>
      <c r="K16" s="36"/>
      <c r="L16" s="39"/>
      <c r="M16" s="41"/>
      <c r="N16" s="34"/>
      <c r="O16" s="50"/>
      <c r="P16" s="87"/>
      <c r="Q16" s="34"/>
      <c r="R16" s="93"/>
      <c r="S16" s="36"/>
      <c r="T16" s="50"/>
      <c r="U16" s="94"/>
      <c r="V16" s="87"/>
      <c r="W16" s="49"/>
      <c r="X16" s="41"/>
      <c r="Y16" s="50"/>
      <c r="Z16" s="95"/>
      <c r="AA16" s="96"/>
      <c r="AB16" s="34"/>
      <c r="AD16" s="99"/>
    </row>
    <row r="17" spans="1:30" s="97" customFormat="1" ht="16.5">
      <c r="A17" s="36"/>
      <c r="B17" s="42"/>
      <c r="C17" s="249"/>
      <c r="D17" s="416" t="s">
        <v>347</v>
      </c>
      <c r="E17" s="34"/>
      <c r="F17" s="38"/>
      <c r="G17" s="248"/>
      <c r="H17" s="248"/>
      <c r="I17" s="248"/>
      <c r="J17" s="248"/>
      <c r="K17" s="248"/>
      <c r="L17" s="39"/>
      <c r="M17" s="41"/>
      <c r="N17" s="34"/>
      <c r="O17" s="50"/>
      <c r="P17" s="87"/>
      <c r="Q17" s="34"/>
      <c r="R17" s="93"/>
      <c r="S17" s="36"/>
      <c r="T17" s="50"/>
      <c r="U17" s="94"/>
      <c r="V17" s="87"/>
      <c r="W17" s="49"/>
      <c r="X17" s="41"/>
      <c r="Y17" s="50"/>
      <c r="Z17" s="95"/>
      <c r="AA17" s="96"/>
      <c r="AB17" s="34"/>
      <c r="AD17" s="99"/>
    </row>
    <row r="18" spans="1:30" s="97" customFormat="1" ht="24.75" customHeight="1">
      <c r="A18" s="36" t="s">
        <v>320</v>
      </c>
      <c r="B18" s="42"/>
      <c r="C18" s="378" t="s">
        <v>150</v>
      </c>
      <c r="D18" s="354" t="s">
        <v>222</v>
      </c>
      <c r="E18" s="34">
        <v>4</v>
      </c>
      <c r="F18" s="38">
        <v>50</v>
      </c>
      <c r="G18" s="364">
        <v>3</v>
      </c>
      <c r="H18" s="364"/>
      <c r="I18" s="364"/>
      <c r="J18" s="364">
        <v>2</v>
      </c>
      <c r="K18" s="364" t="s">
        <v>51</v>
      </c>
      <c r="L18" s="367"/>
      <c r="M18" s="41" t="s">
        <v>178</v>
      </c>
      <c r="N18" s="34">
        <v>60</v>
      </c>
      <c r="O18" s="50">
        <v>25</v>
      </c>
      <c r="P18" s="87">
        <v>0</v>
      </c>
      <c r="Q18" s="34">
        <v>35</v>
      </c>
      <c r="R18" s="93"/>
      <c r="S18" s="36"/>
      <c r="T18" s="50"/>
      <c r="U18" s="94"/>
      <c r="V18" s="87"/>
      <c r="W18" s="49"/>
      <c r="X18" s="41"/>
      <c r="Y18" s="50"/>
      <c r="Z18" s="95"/>
      <c r="AA18" s="96"/>
      <c r="AB18" s="34"/>
      <c r="AD18" s="99"/>
    </row>
    <row r="19" spans="1:30" s="97" customFormat="1" ht="16.5">
      <c r="A19" s="36" t="s">
        <v>321</v>
      </c>
      <c r="B19" s="42"/>
      <c r="C19" s="378" t="s">
        <v>150</v>
      </c>
      <c r="D19" s="380" t="s">
        <v>242</v>
      </c>
      <c r="E19" s="34">
        <v>4</v>
      </c>
      <c r="F19" s="38">
        <v>50</v>
      </c>
      <c r="G19" s="364">
        <v>3</v>
      </c>
      <c r="H19" s="364"/>
      <c r="I19" s="364"/>
      <c r="J19" s="364">
        <v>2</v>
      </c>
      <c r="K19" s="364" t="s">
        <v>51</v>
      </c>
      <c r="L19" s="370"/>
      <c r="M19" s="41"/>
      <c r="N19" s="34">
        <v>60</v>
      </c>
      <c r="O19" s="50">
        <v>25</v>
      </c>
      <c r="P19" s="87">
        <v>0</v>
      </c>
      <c r="Q19" s="34">
        <v>35</v>
      </c>
      <c r="R19" s="93"/>
      <c r="S19" s="36"/>
      <c r="T19" s="50"/>
      <c r="U19" s="94"/>
      <c r="V19" s="87"/>
      <c r="W19" s="49"/>
      <c r="X19" s="41"/>
      <c r="Y19" s="50"/>
      <c r="Z19" s="95"/>
      <c r="AA19" s="96"/>
      <c r="AB19" s="34"/>
      <c r="AD19" s="99"/>
    </row>
    <row r="20" spans="1:30" s="97" customFormat="1" ht="33">
      <c r="A20" s="36" t="s">
        <v>340</v>
      </c>
      <c r="B20" s="42"/>
      <c r="C20" s="378" t="s">
        <v>150</v>
      </c>
      <c r="D20" s="380" t="s">
        <v>223</v>
      </c>
      <c r="E20" s="34">
        <v>3</v>
      </c>
      <c r="F20" s="38">
        <v>40</v>
      </c>
      <c r="G20" s="364">
        <v>2</v>
      </c>
      <c r="H20" s="364"/>
      <c r="I20" s="364"/>
      <c r="J20" s="364">
        <v>2</v>
      </c>
      <c r="K20" s="364" t="s">
        <v>53</v>
      </c>
      <c r="L20" s="370"/>
      <c r="M20" s="41"/>
      <c r="N20" s="34">
        <v>38</v>
      </c>
      <c r="O20" s="50">
        <v>20</v>
      </c>
      <c r="P20" s="87">
        <v>0</v>
      </c>
      <c r="Q20" s="34">
        <v>18</v>
      </c>
      <c r="R20" s="93"/>
      <c r="S20" s="36"/>
      <c r="T20" s="50"/>
      <c r="U20" s="94"/>
      <c r="V20" s="87"/>
      <c r="W20" s="49"/>
      <c r="X20" s="41"/>
      <c r="Y20" s="50"/>
      <c r="Z20" s="95"/>
      <c r="AA20" s="96"/>
      <c r="AB20" s="34"/>
      <c r="AD20" s="99"/>
    </row>
    <row r="21" spans="1:30" s="97" customFormat="1" ht="16.5" customHeight="1" hidden="1">
      <c r="A21" s="36"/>
      <c r="B21" s="42"/>
      <c r="C21" s="42"/>
      <c r="D21" s="40"/>
      <c r="E21" s="422"/>
      <c r="F21" s="38"/>
      <c r="G21" s="36"/>
      <c r="H21" s="36"/>
      <c r="I21" s="36"/>
      <c r="J21" s="36"/>
      <c r="K21" s="36"/>
      <c r="L21" s="39"/>
      <c r="M21" s="41"/>
      <c r="N21" s="34"/>
      <c r="O21" s="50"/>
      <c r="P21" s="87"/>
      <c r="Q21" s="34"/>
      <c r="R21" s="93"/>
      <c r="S21" s="36"/>
      <c r="T21" s="50"/>
      <c r="U21" s="94"/>
      <c r="V21" s="87"/>
      <c r="W21" s="49"/>
      <c r="X21" s="41"/>
      <c r="Y21" s="50"/>
      <c r="Z21" s="95"/>
      <c r="AA21" s="96"/>
      <c r="AB21" s="34"/>
      <c r="AD21" s="99"/>
    </row>
    <row r="22" spans="1:30" s="97" customFormat="1" ht="16.5" customHeight="1">
      <c r="A22" s="36"/>
      <c r="B22" s="42"/>
      <c r="C22" s="249"/>
      <c r="D22" s="423" t="s">
        <v>348</v>
      </c>
      <c r="E22" s="421"/>
      <c r="F22" s="38"/>
      <c r="G22" s="248"/>
      <c r="H22" s="248"/>
      <c r="I22" s="248"/>
      <c r="J22" s="248"/>
      <c r="K22" s="248"/>
      <c r="L22" s="39"/>
      <c r="M22" s="41"/>
      <c r="N22" s="34"/>
      <c r="O22" s="50"/>
      <c r="P22" s="87"/>
      <c r="Q22" s="34"/>
      <c r="R22" s="93"/>
      <c r="S22" s="36"/>
      <c r="T22" s="50"/>
      <c r="U22" s="94"/>
      <c r="V22" s="87"/>
      <c r="W22" s="49"/>
      <c r="X22" s="41"/>
      <c r="Y22" s="50"/>
      <c r="Z22" s="95"/>
      <c r="AA22" s="96"/>
      <c r="AB22" s="34"/>
      <c r="AD22" s="99"/>
    </row>
    <row r="23" spans="1:30" s="97" customFormat="1" ht="33">
      <c r="A23" s="36" t="s">
        <v>322</v>
      </c>
      <c r="B23" s="42"/>
      <c r="C23" s="378" t="s">
        <v>147</v>
      </c>
      <c r="D23" s="380" t="s">
        <v>226</v>
      </c>
      <c r="E23" s="34">
        <v>4</v>
      </c>
      <c r="F23" s="38">
        <v>50</v>
      </c>
      <c r="G23" s="364">
        <v>3</v>
      </c>
      <c r="H23" s="364"/>
      <c r="I23" s="364"/>
      <c r="J23" s="364">
        <v>2</v>
      </c>
      <c r="K23" s="364" t="s">
        <v>51</v>
      </c>
      <c r="L23" s="367"/>
      <c r="M23" s="41" t="s">
        <v>178</v>
      </c>
      <c r="N23" s="34">
        <v>60</v>
      </c>
      <c r="O23" s="50">
        <v>25</v>
      </c>
      <c r="P23" s="87">
        <v>0</v>
      </c>
      <c r="Q23" s="34">
        <v>35</v>
      </c>
      <c r="R23" s="93"/>
      <c r="S23" s="36"/>
      <c r="T23" s="50"/>
      <c r="U23" s="94"/>
      <c r="V23" s="87"/>
      <c r="W23" s="49"/>
      <c r="X23" s="41"/>
      <c r="Y23" s="50"/>
      <c r="Z23" s="95"/>
      <c r="AA23" s="96"/>
      <c r="AB23" s="34"/>
      <c r="AD23" s="99"/>
    </row>
    <row r="24" spans="1:30" s="97" customFormat="1" ht="16.5">
      <c r="A24" s="36" t="s">
        <v>323</v>
      </c>
      <c r="B24" s="42"/>
      <c r="C24" s="378" t="s">
        <v>147</v>
      </c>
      <c r="D24" s="380" t="s">
        <v>225</v>
      </c>
      <c r="E24" s="34">
        <v>4</v>
      </c>
      <c r="F24" s="38">
        <v>50</v>
      </c>
      <c r="G24" s="364">
        <v>3</v>
      </c>
      <c r="H24" s="364"/>
      <c r="I24" s="364"/>
      <c r="J24" s="364">
        <v>2</v>
      </c>
      <c r="K24" s="364" t="s">
        <v>51</v>
      </c>
      <c r="L24" s="370"/>
      <c r="M24" s="41"/>
      <c r="N24" s="34">
        <v>60</v>
      </c>
      <c r="O24" s="50">
        <v>25</v>
      </c>
      <c r="P24" s="87">
        <v>0</v>
      </c>
      <c r="Q24" s="34">
        <v>35</v>
      </c>
      <c r="R24" s="93"/>
      <c r="S24" s="36"/>
      <c r="T24" s="50"/>
      <c r="U24" s="94"/>
      <c r="V24" s="87"/>
      <c r="W24" s="49"/>
      <c r="X24" s="41"/>
      <c r="Y24" s="50"/>
      <c r="Z24" s="95"/>
      <c r="AA24" s="96"/>
      <c r="AB24" s="34"/>
      <c r="AD24" s="99"/>
    </row>
    <row r="25" spans="1:30" s="97" customFormat="1" ht="16.5">
      <c r="A25" s="36" t="s">
        <v>341</v>
      </c>
      <c r="B25" s="42"/>
      <c r="C25" s="378" t="s">
        <v>147</v>
      </c>
      <c r="D25" s="380" t="s">
        <v>224</v>
      </c>
      <c r="E25" s="34">
        <v>3</v>
      </c>
      <c r="F25" s="38">
        <v>40</v>
      </c>
      <c r="G25" s="364">
        <v>2</v>
      </c>
      <c r="H25" s="364"/>
      <c r="I25" s="364"/>
      <c r="J25" s="364">
        <v>2</v>
      </c>
      <c r="K25" s="364" t="s">
        <v>53</v>
      </c>
      <c r="L25" s="370"/>
      <c r="M25" s="41"/>
      <c r="N25" s="34">
        <v>38</v>
      </c>
      <c r="O25" s="50">
        <v>20</v>
      </c>
      <c r="P25" s="87">
        <v>0</v>
      </c>
      <c r="Q25" s="34">
        <v>18</v>
      </c>
      <c r="R25" s="93"/>
      <c r="S25" s="36"/>
      <c r="T25" s="50"/>
      <c r="U25" s="94"/>
      <c r="V25" s="87"/>
      <c r="W25" s="49"/>
      <c r="X25" s="41"/>
      <c r="Y25" s="50"/>
      <c r="Z25" s="95"/>
      <c r="AA25" s="96"/>
      <c r="AB25" s="34"/>
      <c r="AD25" s="99"/>
    </row>
    <row r="26" spans="1:30" s="97" customFormat="1" ht="16.5" customHeight="1" hidden="1">
      <c r="A26" s="36"/>
      <c r="B26" s="42"/>
      <c r="C26" s="42"/>
      <c r="D26" s="40"/>
      <c r="E26" s="34"/>
      <c r="F26" s="38"/>
      <c r="G26" s="36"/>
      <c r="H26" s="36"/>
      <c r="I26" s="36"/>
      <c r="J26" s="36"/>
      <c r="K26" s="36"/>
      <c r="L26" s="39"/>
      <c r="M26" s="41"/>
      <c r="N26" s="34"/>
      <c r="O26" s="50"/>
      <c r="P26" s="87"/>
      <c r="Q26" s="34"/>
      <c r="R26" s="93"/>
      <c r="S26" s="36"/>
      <c r="T26" s="50"/>
      <c r="U26" s="94"/>
      <c r="V26" s="87"/>
      <c r="W26" s="49"/>
      <c r="X26" s="41"/>
      <c r="Y26" s="50"/>
      <c r="Z26" s="95"/>
      <c r="AA26" s="96"/>
      <c r="AB26" s="34"/>
      <c r="AD26" s="99"/>
    </row>
    <row r="27" spans="1:30" s="97" customFormat="1" ht="21" customHeight="1" hidden="1">
      <c r="A27" s="36"/>
      <c r="B27" s="42"/>
      <c r="C27" s="42"/>
      <c r="D27" s="40"/>
      <c r="E27" s="34"/>
      <c r="F27" s="38"/>
      <c r="G27" s="36"/>
      <c r="H27" s="36"/>
      <c r="I27" s="36"/>
      <c r="J27" s="36"/>
      <c r="K27" s="36"/>
      <c r="L27" s="39"/>
      <c r="M27" s="41"/>
      <c r="N27" s="34"/>
      <c r="O27" s="50"/>
      <c r="P27" s="87"/>
      <c r="Q27" s="34"/>
      <c r="R27" s="93"/>
      <c r="S27" s="36"/>
      <c r="T27" s="50"/>
      <c r="U27" s="94"/>
      <c r="V27" s="87"/>
      <c r="W27" s="49"/>
      <c r="X27" s="41"/>
      <c r="Y27" s="50"/>
      <c r="Z27" s="95"/>
      <c r="AA27" s="96"/>
      <c r="AB27" s="34"/>
      <c r="AD27" s="99"/>
    </row>
    <row r="28" spans="1:28" ht="16.5" customHeight="1" hidden="1">
      <c r="A28" s="36"/>
      <c r="B28" s="42"/>
      <c r="C28" s="42"/>
      <c r="D28" s="40"/>
      <c r="E28" s="34"/>
      <c r="F28" s="38"/>
      <c r="G28" s="36"/>
      <c r="H28" s="36"/>
      <c r="I28" s="36"/>
      <c r="J28" s="36"/>
      <c r="K28" s="36"/>
      <c r="L28" s="39"/>
      <c r="M28" s="41"/>
      <c r="N28" s="34"/>
      <c r="O28" s="50"/>
      <c r="P28" s="87"/>
      <c r="Q28" s="34"/>
      <c r="R28" s="116"/>
      <c r="S28" s="37"/>
      <c r="T28" s="113"/>
      <c r="U28" s="114"/>
      <c r="V28" s="37"/>
      <c r="W28" s="109"/>
      <c r="X28" s="47"/>
      <c r="Y28" s="115"/>
      <c r="Z28" s="114"/>
      <c r="AA28" s="46"/>
      <c r="AB28" s="46"/>
    </row>
    <row r="29" spans="1:28" ht="16.5" customHeight="1" hidden="1">
      <c r="A29" s="36">
        <v>7</v>
      </c>
      <c r="B29" s="42"/>
      <c r="C29" s="42"/>
      <c r="D29" s="40"/>
      <c r="E29" s="34">
        <v>0</v>
      </c>
      <c r="F29" s="38">
        <f>(G29+H29+I29+J29)*10</f>
        <v>0</v>
      </c>
      <c r="G29" s="36"/>
      <c r="H29" s="36"/>
      <c r="I29" s="36"/>
      <c r="J29" s="36"/>
      <c r="K29" s="36"/>
      <c r="L29" s="39"/>
      <c r="M29" s="41"/>
      <c r="N29" s="34">
        <f>SUM(O29:Q29)</f>
        <v>0</v>
      </c>
      <c r="O29" s="50"/>
      <c r="P29" s="87">
        <f>IF(L29="кп",60,IF(L29="кр",40,IF(L29="кз",20,IF(L29="р",10,0))))</f>
        <v>0</v>
      </c>
      <c r="Q29" s="34">
        <v>0</v>
      </c>
      <c r="R29" s="77"/>
      <c r="S29" s="36"/>
      <c r="T29" s="50"/>
      <c r="U29" s="110"/>
      <c r="V29" s="36"/>
      <c r="W29" s="34"/>
      <c r="X29" s="43"/>
      <c r="Y29" s="111"/>
      <c r="Z29" s="110"/>
      <c r="AA29" s="46"/>
      <c r="AB29" s="46"/>
    </row>
    <row r="30" spans="1:28" ht="16.5" customHeight="1" hidden="1">
      <c r="A30" s="36">
        <v>8</v>
      </c>
      <c r="B30" s="42"/>
      <c r="C30" s="42"/>
      <c r="D30" s="40"/>
      <c r="E30" s="34">
        <v>0</v>
      </c>
      <c r="F30" s="38">
        <f>(G30+H30+I30+J30)*10</f>
        <v>0</v>
      </c>
      <c r="G30" s="36"/>
      <c r="H30" s="36"/>
      <c r="I30" s="36"/>
      <c r="J30" s="36"/>
      <c r="K30" s="36"/>
      <c r="L30" s="39"/>
      <c r="M30" s="41"/>
      <c r="N30" s="34">
        <f>SUM(O30:Q30)</f>
        <v>0</v>
      </c>
      <c r="O30" s="50"/>
      <c r="P30" s="87">
        <f>IF(L30="кп",60,IF(L30="кр",40,IF(L30="кз",20,IF(L30="р",10,0))))</f>
        <v>0</v>
      </c>
      <c r="Q30" s="34">
        <v>0</v>
      </c>
      <c r="R30" s="77"/>
      <c r="S30" s="46"/>
      <c r="T30" s="78"/>
      <c r="U30" s="79"/>
      <c r="V30" s="46"/>
      <c r="W30" s="80"/>
      <c r="X30" s="81"/>
      <c r="Y30" s="82"/>
      <c r="Z30" s="83"/>
      <c r="AA30" s="80"/>
      <c r="AB30" s="46"/>
    </row>
    <row r="31" spans="1:17" ht="16.5" customHeight="1" hidden="1">
      <c r="A31" s="36">
        <v>9</v>
      </c>
      <c r="B31" s="42"/>
      <c r="C31" s="42"/>
      <c r="D31" s="45"/>
      <c r="E31" s="34">
        <v>0</v>
      </c>
      <c r="F31" s="38">
        <f>(G31+H31+I31+J31)*10</f>
        <v>0</v>
      </c>
      <c r="G31" s="36"/>
      <c r="H31" s="36"/>
      <c r="I31" s="36"/>
      <c r="J31" s="36"/>
      <c r="K31" s="36"/>
      <c r="L31" s="39"/>
      <c r="M31" s="41"/>
      <c r="N31" s="34">
        <f>SUM(O31:Q31)</f>
        <v>0</v>
      </c>
      <c r="O31" s="50"/>
      <c r="P31" s="87">
        <f>IF(L31="кп",60,IF(L31="кр",40,IF(L31="кз",20,IF(L31="р",10,0))))</f>
        <v>0</v>
      </c>
      <c r="Q31" s="34">
        <v>0</v>
      </c>
    </row>
    <row r="32" spans="1:17" ht="16.5" customHeight="1" hidden="1">
      <c r="A32" s="36"/>
      <c r="B32" s="42"/>
      <c r="C32" s="42"/>
      <c r="D32" s="40"/>
      <c r="E32" s="34"/>
      <c r="F32" s="38"/>
      <c r="G32" s="36"/>
      <c r="H32" s="36"/>
      <c r="I32" s="36"/>
      <c r="J32" s="36"/>
      <c r="K32" s="36"/>
      <c r="L32" s="39"/>
      <c r="M32" s="41"/>
      <c r="N32" s="34"/>
      <c r="O32" s="50"/>
      <c r="P32" s="87"/>
      <c r="Q32" s="34"/>
    </row>
    <row r="33" spans="1:17" ht="16.5" customHeight="1" hidden="1">
      <c r="A33" s="36"/>
      <c r="B33" s="42"/>
      <c r="C33" s="42"/>
      <c r="D33" s="48" t="s">
        <v>55</v>
      </c>
      <c r="E33" s="34"/>
      <c r="F33" s="38"/>
      <c r="G33" s="36"/>
      <c r="H33" s="36"/>
      <c r="I33" s="36"/>
      <c r="J33" s="36"/>
      <c r="K33" s="36"/>
      <c r="L33" s="39"/>
      <c r="M33" s="41"/>
      <c r="N33" s="34"/>
      <c r="O33" s="50"/>
      <c r="P33" s="87"/>
      <c r="Q33" s="34">
        <v>0</v>
      </c>
    </row>
    <row r="34" spans="1:17" ht="16.5" customHeight="1" hidden="1">
      <c r="A34" s="42" t="s">
        <v>56</v>
      </c>
      <c r="B34" s="42"/>
      <c r="C34" s="42"/>
      <c r="D34" s="45"/>
      <c r="E34" s="34"/>
      <c r="F34" s="38">
        <f>(G34+H34+I34+J34)*10</f>
        <v>0</v>
      </c>
      <c r="G34" s="36"/>
      <c r="H34" s="36"/>
      <c r="I34" s="36"/>
      <c r="J34" s="36"/>
      <c r="K34" s="36"/>
      <c r="L34" s="39"/>
      <c r="M34" s="41"/>
      <c r="N34" s="34">
        <f>SUM(O34:Q34)</f>
        <v>0</v>
      </c>
      <c r="O34" s="50"/>
      <c r="P34" s="87">
        <f>IF(L34="кп",60,IF(L34="кр",40,IF(L34="кз",20,IF(L34="р",10,0))))</f>
        <v>0</v>
      </c>
      <c r="Q34" s="34">
        <v>0</v>
      </c>
    </row>
    <row r="35" spans="1:17" ht="16.5" customHeight="1" hidden="1">
      <c r="A35" s="42" t="s">
        <v>57</v>
      </c>
      <c r="B35" s="42"/>
      <c r="C35" s="42"/>
      <c r="D35" s="45"/>
      <c r="E35" s="34"/>
      <c r="F35" s="38">
        <f>(G35+H35+I35+J35)*10</f>
        <v>0</v>
      </c>
      <c r="G35" s="36"/>
      <c r="H35" s="36"/>
      <c r="I35" s="36"/>
      <c r="J35" s="36"/>
      <c r="K35" s="36"/>
      <c r="L35" s="39">
        <f aca="true" t="shared" si="0" ref="L35:M37">IF(K35="кп",3,IF(K35="кр",2,IF(K35="кз",1,IF(K35="р",0.5,""))))</f>
      </c>
      <c r="M35" s="41">
        <f t="shared" si="0"/>
      </c>
      <c r="N35" s="34">
        <f>SUM(O35:Q35)</f>
        <v>0</v>
      </c>
      <c r="O35" s="50"/>
      <c r="P35" s="87">
        <f>IF(L35="кп",60,IF(L35="кр",40,IF(L35="кз",20,IF(L35="р",10,0))))</f>
        <v>0</v>
      </c>
      <c r="Q35" s="34">
        <v>0</v>
      </c>
    </row>
    <row r="36" spans="1:17" ht="16.5" customHeight="1" hidden="1">
      <c r="A36" s="42" t="s">
        <v>58</v>
      </c>
      <c r="B36" s="42"/>
      <c r="C36" s="42"/>
      <c r="D36" s="45"/>
      <c r="E36" s="34"/>
      <c r="F36" s="38">
        <f>(G36+H36+I36+J36)*10</f>
        <v>0</v>
      </c>
      <c r="G36" s="36"/>
      <c r="H36" s="36"/>
      <c r="I36" s="36"/>
      <c r="J36" s="36"/>
      <c r="K36" s="36"/>
      <c r="L36" s="39">
        <f t="shared" si="0"/>
      </c>
      <c r="M36" s="41">
        <f t="shared" si="0"/>
      </c>
      <c r="N36" s="34">
        <f>SUM(O36:Q36)</f>
        <v>0</v>
      </c>
      <c r="O36" s="50"/>
      <c r="P36" s="87">
        <f>IF(L36="кп",60,IF(L36="кр",40,IF(L36="кз",20,IF(L36="р",10,0))))</f>
        <v>0</v>
      </c>
      <c r="Q36" s="34">
        <v>0</v>
      </c>
    </row>
    <row r="37" spans="1:17" ht="16.5" customHeight="1" hidden="1">
      <c r="A37" s="42" t="s">
        <v>59</v>
      </c>
      <c r="B37" s="42"/>
      <c r="C37" s="42"/>
      <c r="D37" s="45"/>
      <c r="E37" s="34"/>
      <c r="F37" s="38">
        <f>(G37+H37+I37+J37)*10</f>
        <v>0</v>
      </c>
      <c r="G37" s="36"/>
      <c r="H37" s="36"/>
      <c r="I37" s="36"/>
      <c r="J37" s="36"/>
      <c r="K37" s="36"/>
      <c r="L37" s="39">
        <f t="shared" si="0"/>
      </c>
      <c r="M37" s="41">
        <f t="shared" si="0"/>
      </c>
      <c r="N37" s="34">
        <f>SUM(O37:Q37)</f>
        <v>0</v>
      </c>
      <c r="O37" s="50"/>
      <c r="P37" s="87">
        <f>IF(L37="кп",60,IF(L37="кр",40,IF(L37="кз",20,IF(L37="р",10,0))))</f>
        <v>0</v>
      </c>
      <c r="Q37" s="34">
        <v>0</v>
      </c>
    </row>
    <row r="38" spans="1:17" ht="16.5" customHeight="1" hidden="1">
      <c r="A38" s="36"/>
      <c r="B38" s="42"/>
      <c r="C38" s="42"/>
      <c r="D38" s="48" t="s">
        <v>55</v>
      </c>
      <c r="E38" s="34"/>
      <c r="F38" s="38"/>
      <c r="G38" s="36"/>
      <c r="H38" s="36"/>
      <c r="I38" s="36"/>
      <c r="J38" s="36"/>
      <c r="K38" s="36"/>
      <c r="L38" s="39"/>
      <c r="M38" s="41"/>
      <c r="N38" s="34"/>
      <c r="O38" s="50"/>
      <c r="P38" s="87"/>
      <c r="Q38" s="34">
        <v>0</v>
      </c>
    </row>
    <row r="39" spans="1:17" ht="16.5" customHeight="1" hidden="1">
      <c r="A39" s="42" t="s">
        <v>111</v>
      </c>
      <c r="B39" s="42"/>
      <c r="C39" s="42"/>
      <c r="D39" s="45"/>
      <c r="E39" s="34"/>
      <c r="F39" s="38">
        <f>(G39+H39+I39+J39)*10</f>
        <v>0</v>
      </c>
      <c r="G39" s="36"/>
      <c r="H39" s="36"/>
      <c r="I39" s="36"/>
      <c r="J39" s="36"/>
      <c r="K39" s="36"/>
      <c r="L39" s="39"/>
      <c r="M39" s="41"/>
      <c r="N39" s="34">
        <f>SUM(O39:Q39)</f>
        <v>0</v>
      </c>
      <c r="O39" s="50"/>
      <c r="P39" s="87">
        <f>IF(L39="кп",60,IF(L39="кр",40,IF(L39="кз",20,IF(L39="р",10,0))))</f>
        <v>0</v>
      </c>
      <c r="Q39" s="34">
        <v>0</v>
      </c>
    </row>
    <row r="40" spans="1:17" ht="16.5" customHeight="1" hidden="1">
      <c r="A40" s="42" t="s">
        <v>112</v>
      </c>
      <c r="B40" s="42"/>
      <c r="C40" s="42"/>
      <c r="D40" s="45"/>
      <c r="E40" s="34"/>
      <c r="F40" s="38">
        <f>(G40+H40+I40+J40)*10</f>
        <v>0</v>
      </c>
      <c r="G40" s="36"/>
      <c r="H40" s="36"/>
      <c r="I40" s="36"/>
      <c r="J40" s="36"/>
      <c r="K40" s="36"/>
      <c r="L40" s="39">
        <f>IF(K40="кп",3,IF(K40="кр",2,IF(K40="кз",1,IF(K40="р",0.5,""))))</f>
      </c>
      <c r="M40" s="41">
        <f>IF(L40="кп",3,IF(L40="кр",2,IF(L40="кз",1,IF(L40="р",0.5,""))))</f>
      </c>
      <c r="N40" s="34">
        <f>SUM(O40:Q40)</f>
        <v>0</v>
      </c>
      <c r="O40" s="50"/>
      <c r="P40" s="87">
        <f>IF(L40="кп",60,IF(L40="кр",40,IF(L40="кз",20,IF(L40="р",10,0))))</f>
        <v>0</v>
      </c>
      <c r="Q40" s="34">
        <v>0</v>
      </c>
    </row>
    <row r="41" spans="1:17" ht="16.5" customHeight="1" hidden="1">
      <c r="A41" s="42"/>
      <c r="B41" s="42"/>
      <c r="C41" s="42"/>
      <c r="D41" s="45"/>
      <c r="E41" s="34"/>
      <c r="F41" s="38"/>
      <c r="G41" s="36"/>
      <c r="H41" s="36"/>
      <c r="I41" s="36"/>
      <c r="J41" s="36"/>
      <c r="K41" s="36"/>
      <c r="L41" s="39"/>
      <c r="M41" s="41"/>
      <c r="N41" s="34"/>
      <c r="O41" s="50"/>
      <c r="P41" s="87"/>
      <c r="Q41" s="34"/>
    </row>
    <row r="42" spans="1:17" ht="16.5" hidden="1">
      <c r="A42" s="42"/>
      <c r="B42" s="42"/>
      <c r="C42" s="42"/>
      <c r="D42" s="45"/>
      <c r="E42" s="34"/>
      <c r="F42" s="38"/>
      <c r="G42" s="36"/>
      <c r="H42" s="36"/>
      <c r="I42" s="36"/>
      <c r="J42" s="36"/>
      <c r="K42" s="36"/>
      <c r="L42" s="39"/>
      <c r="M42" s="41"/>
      <c r="N42" s="34"/>
      <c r="O42" s="50"/>
      <c r="P42" s="87"/>
      <c r="Q42" s="34"/>
    </row>
    <row r="43" spans="1:17" ht="33">
      <c r="A43" s="453" t="s">
        <v>76</v>
      </c>
      <c r="B43" s="453"/>
      <c r="C43" s="453"/>
      <c r="D43" s="453"/>
      <c r="E43" s="35">
        <v>20</v>
      </c>
      <c r="F43" s="373">
        <v>200</v>
      </c>
      <c r="G43" s="373">
        <v>11</v>
      </c>
      <c r="H43" s="373">
        <v>0</v>
      </c>
      <c r="I43" s="373">
        <v>0</v>
      </c>
      <c r="J43" s="373">
        <v>9</v>
      </c>
      <c r="K43" s="371" t="s">
        <v>230</v>
      </c>
      <c r="L43" s="44"/>
      <c r="M43" s="372"/>
      <c r="N43" s="373">
        <v>330</v>
      </c>
      <c r="O43" s="374">
        <v>100</v>
      </c>
      <c r="P43" s="373">
        <v>100</v>
      </c>
      <c r="Q43" s="374">
        <v>130</v>
      </c>
    </row>
    <row r="44" spans="1:17" ht="16.5">
      <c r="A44" s="36"/>
      <c r="B44" s="42"/>
      <c r="C44" s="42" t="s">
        <v>61</v>
      </c>
      <c r="D44" s="45" t="s">
        <v>62</v>
      </c>
      <c r="E44" s="36">
        <v>1</v>
      </c>
      <c r="F44" s="36">
        <v>30</v>
      </c>
      <c r="G44" s="36"/>
      <c r="H44" s="36"/>
      <c r="I44" s="36"/>
      <c r="J44" s="36">
        <v>3</v>
      </c>
      <c r="K44" s="36" t="s">
        <v>50</v>
      </c>
      <c r="L44" s="36"/>
      <c r="M44" s="43"/>
      <c r="N44" s="34"/>
      <c r="O44" s="36"/>
      <c r="P44" s="36"/>
      <c r="Q44" s="36"/>
    </row>
    <row r="45" spans="1:17" ht="16.5">
      <c r="A45" s="36"/>
      <c r="B45" s="42"/>
      <c r="C45" s="42"/>
      <c r="D45" s="45"/>
      <c r="E45" s="36"/>
      <c r="F45" s="36"/>
      <c r="G45" s="36"/>
      <c r="H45" s="36"/>
      <c r="I45" s="36"/>
      <c r="J45" s="36"/>
      <c r="K45" s="36"/>
      <c r="L45" s="36"/>
      <c r="M45" s="43"/>
      <c r="N45" s="34"/>
      <c r="O45" s="36"/>
      <c r="P45" s="36"/>
      <c r="Q45" s="36"/>
    </row>
    <row r="46" spans="1:17" ht="16.5">
      <c r="A46" s="42"/>
      <c r="B46" s="42"/>
      <c r="C46" s="42"/>
      <c r="D46" s="380" t="s">
        <v>115</v>
      </c>
      <c r="E46" s="319">
        <v>10</v>
      </c>
      <c r="F46" s="36"/>
      <c r="G46" s="36"/>
      <c r="H46" s="36"/>
      <c r="I46" s="36"/>
      <c r="J46" s="36"/>
      <c r="K46" s="36" t="s">
        <v>330</v>
      </c>
      <c r="L46" s="36"/>
      <c r="M46" s="43"/>
      <c r="N46" s="320">
        <v>270</v>
      </c>
      <c r="O46" s="36"/>
      <c r="P46" s="36"/>
      <c r="Q46" s="319">
        <v>270</v>
      </c>
    </row>
    <row r="47" spans="1:17" ht="16.5">
      <c r="A47" s="254"/>
      <c r="B47" s="266"/>
      <c r="C47" s="266"/>
      <c r="D47" s="382"/>
      <c r="E47" s="254"/>
      <c r="F47" s="254"/>
      <c r="G47" s="254"/>
      <c r="H47" s="254"/>
      <c r="I47" s="254"/>
      <c r="J47" s="254"/>
      <c r="K47" s="254"/>
      <c r="L47" s="254"/>
      <c r="M47" s="246"/>
      <c r="N47" s="384"/>
      <c r="O47" s="385"/>
      <c r="P47" s="254"/>
      <c r="Q47" s="254"/>
    </row>
    <row r="48" spans="1:17" ht="16.5">
      <c r="A48" s="254"/>
      <c r="B48" s="266"/>
      <c r="C48" s="266"/>
      <c r="D48" s="382"/>
      <c r="E48" s="254"/>
      <c r="F48" s="254"/>
      <c r="G48" s="254"/>
      <c r="H48" s="254"/>
      <c r="I48" s="254"/>
      <c r="J48" s="254"/>
      <c r="K48" s="254"/>
      <c r="L48" s="254"/>
      <c r="M48" s="246"/>
      <c r="N48" s="384"/>
      <c r="O48" s="385"/>
      <c r="P48" s="254"/>
      <c r="Q48" s="254"/>
    </row>
    <row r="49" spans="11:16" ht="15.75">
      <c r="K49" s="149" t="s">
        <v>89</v>
      </c>
      <c r="L49" s="149"/>
      <c r="M49" s="149"/>
      <c r="N49" s="149"/>
      <c r="O49" s="149"/>
      <c r="P49" s="149"/>
    </row>
    <row r="50" spans="11:16" ht="15.75">
      <c r="K50" s="149"/>
      <c r="L50" s="149"/>
      <c r="M50" s="149" t="s">
        <v>188</v>
      </c>
      <c r="N50" s="149"/>
      <c r="O50" s="149"/>
      <c r="P50" s="149"/>
    </row>
  </sheetData>
  <sheetProtection/>
  <mergeCells count="30">
    <mergeCell ref="AB2:AB4"/>
    <mergeCell ref="O3:O4"/>
    <mergeCell ref="A43:D43"/>
    <mergeCell ref="AA2:AA4"/>
    <mergeCell ref="T2:T4"/>
    <mergeCell ref="U2:U4"/>
    <mergeCell ref="V2:V4"/>
    <mergeCell ref="W2:W4"/>
    <mergeCell ref="Z2:Z4"/>
    <mergeCell ref="Y2:Y4"/>
    <mergeCell ref="X2:X4"/>
    <mergeCell ref="K2:K4"/>
    <mergeCell ref="Q3:Q4"/>
    <mergeCell ref="G2:J2"/>
    <mergeCell ref="J3:J4"/>
    <mergeCell ref="I3:I4"/>
    <mergeCell ref="N3:N4"/>
    <mergeCell ref="S2:S4"/>
    <mergeCell ref="H3:H4"/>
    <mergeCell ref="P3:P4"/>
    <mergeCell ref="F2:F4"/>
    <mergeCell ref="A1:Q1"/>
    <mergeCell ref="A2:A4"/>
    <mergeCell ref="B2:B4"/>
    <mergeCell ref="C2:C4"/>
    <mergeCell ref="D2:D4"/>
    <mergeCell ref="E2:E4"/>
    <mergeCell ref="G3:G4"/>
    <mergeCell ref="N2:Q2"/>
    <mergeCell ref="L2:M3"/>
  </mergeCells>
  <printOptions horizontalCentered="1"/>
  <pageMargins left="0.3937007874015748" right="0.1574803149606299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Rousse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Николов</dc:creator>
  <cp:keywords/>
  <dc:description/>
  <cp:lastModifiedBy>Usr</cp:lastModifiedBy>
  <cp:lastPrinted>2013-06-03T07:20:02Z</cp:lastPrinted>
  <dcterms:created xsi:type="dcterms:W3CDTF">2000-05-17T12:54:13Z</dcterms:created>
  <dcterms:modified xsi:type="dcterms:W3CDTF">2015-02-03T09:00:29Z</dcterms:modified>
  <cp:category/>
  <cp:version/>
  <cp:contentType/>
  <cp:contentStatus/>
</cp:coreProperties>
</file>